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5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6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7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8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9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drawings/drawing10.xml" ContentType="application/vnd.openxmlformats-officedocument.drawing+xml"/>
  <Override PartName="/xl/ctrlProps/ctrlProp30.xml" ContentType="application/vnd.ms-excel.controlproperties+xml"/>
  <Override PartName="/xl/drawings/drawing11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12.xml" ContentType="application/vnd.openxmlformats-officedocument.drawing+xml"/>
  <Override PartName="/xl/ctrlProps/ctrlProp33.xml" ContentType="application/vnd.ms-excel.controlproperties+xml"/>
  <Override PartName="/xl/drawings/drawing13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14.xml" ContentType="application/vnd.openxmlformats-officedocument.drawing+xml"/>
  <Override PartName="/xl/ctrlProps/ctrlProp36.xml" ContentType="application/vnd.ms-excel.controlproperties+xml"/>
  <Override PartName="/xl/drawings/drawing15.xml" ContentType="application/vnd.openxmlformats-officedocument.drawing+xml"/>
  <Override PartName="/xl/ctrlProps/ctrlProp37.xml" ContentType="application/vnd.ms-excel.controlproperties+xml"/>
  <Override PartName="/xl/drawings/drawing16.xml" ContentType="application/vnd.openxmlformats-officedocument.drawing+xml"/>
  <Override PartName="/xl/ctrlProps/ctrlProp38.xml" ContentType="application/vnd.ms-excel.controlproperties+xml"/>
  <Override PartName="/xl/drawings/drawing17.xml" ContentType="application/vnd.openxmlformats-officedocument.drawing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drawings/drawing18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drawings/drawing21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22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drawings/drawing23.xml" ContentType="application/vnd.openxmlformats-officedocument.drawing+xml"/>
  <Override PartName="/xl/ctrlProps/ctrlProp52.xml" ContentType="application/vnd.ms-excel.controlproperties+xml"/>
  <Override PartName="/xl/drawings/drawing2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drawings/drawing25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26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drawings/drawing27.xml" ContentType="application/vnd.openxmlformats-officedocument.drawing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28.xml" ContentType="application/vnd.openxmlformats-officedocument.drawing+xml"/>
  <Override PartName="/xl/ctrlProps/ctrlProp61.xml" ContentType="application/vnd.ms-excel.controlproperties+xml"/>
  <Override PartName="/xl/drawings/drawing29.xml" ContentType="application/vnd.openxmlformats-officedocument.drawing+xml"/>
  <Override PartName="/xl/ctrlProps/ctrlProp62.xml" ContentType="application/vnd.ms-excel.controlproperties+xml"/>
  <Override PartName="/xl/drawings/drawing30.xml" ContentType="application/vnd.openxmlformats-officedocument.drawing+xml"/>
  <Override PartName="/xl/charts/chart1.xml" ContentType="application/vnd.openxmlformats-officedocument.drawingml.chart+xml"/>
  <Override PartName="/xl/drawings/drawing31.xml" ContentType="application/vnd.openxmlformats-officedocument.drawing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drawings/drawing32.xml" ContentType="application/vnd.openxmlformats-officedocument.drawing+xml"/>
  <Override PartName="/xl/ctrlProps/ctrlProp66.xml" ContentType="application/vnd.ms-excel.controlproperties+xml"/>
  <Override PartName="/xl/ctrlProps/ctrlProp67.xml" ContentType="application/vnd.ms-excel.controlproperties+xml"/>
  <Override PartName="/xl/drawings/drawing33.xml" ContentType="application/vnd.openxmlformats-officedocument.drawing+xml"/>
  <Override PartName="/xl/ctrlProps/ctrlProp68.xml" ContentType="application/vnd.ms-excel.controlproperties+xml"/>
  <Override PartName="/xl/drawings/drawing34.xml" ContentType="application/vnd.openxmlformats-officedocument.drawing+xml"/>
  <Override PartName="/xl/ctrlProps/ctrlProp69.xml" ContentType="application/vnd.ms-excel.controlproperties+xml"/>
  <Override PartName="/xl/drawings/drawing35.xml" ContentType="application/vnd.openxmlformats-officedocument.drawing+xml"/>
  <Override PartName="/xl/ctrlProps/ctrlProp70.xml" ContentType="application/vnd.ms-excel.controlproperties+xml"/>
  <Override PartName="/xl/ctrlProps/ctrlProp71.xml" ContentType="application/vnd.ms-excel.controlproperties+xml"/>
  <Override PartName="/xl/drawings/drawing36.xml" ContentType="application/vnd.openxmlformats-officedocument.drawing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drawings/drawing37.xml" ContentType="application/vnd.openxmlformats-officedocument.drawing+xml"/>
  <Override PartName="/xl/charts/chart2.xml" ContentType="application/vnd.openxmlformats-officedocument.drawingml.chart+xml"/>
  <Override PartName="/xl/drawings/drawing38.xml" ContentType="application/vnd.openxmlformats-officedocument.drawing+xml"/>
  <Override PartName="/xl/ctrlProps/ctrlProp76.xml" ContentType="application/vnd.ms-excel.controlproperties+xml"/>
  <Override PartName="/xl/drawings/drawing39.xml" ContentType="application/vnd.openxmlformats-officedocument.drawing+xml"/>
  <Override PartName="/xl/ctrlProps/ctrlProp77.xml" ContentType="application/vnd.ms-excel.controlproperties+xml"/>
  <Override PartName="/xl/drawings/drawing40.xml" ContentType="application/vnd.openxmlformats-officedocument.drawing+xml"/>
  <Override PartName="/xl/ctrlProps/ctrlProp78.xml" ContentType="application/vnd.ms-excel.controlproperties+xml"/>
  <Override PartName="/xl/charts/chart3.xml" ContentType="application/vnd.openxmlformats-officedocument.drawingml.chart+xml"/>
  <Override PartName="/xl/drawings/drawing41.xml" ContentType="application/vnd.openxmlformats-officedocument.drawing+xml"/>
  <Override PartName="/xl/ctrlProps/ctrlProp79.xml" ContentType="application/vnd.ms-excel.controlproperties+xml"/>
  <Override PartName="/xl/charts/chart4.xml" ContentType="application/vnd.openxmlformats-officedocument.drawingml.chart+xml"/>
  <Override PartName="/xl/drawings/drawing42.xml" ContentType="application/vnd.openxmlformats-officedocument.drawing+xml"/>
  <Override PartName="/xl/ctrlProps/ctrlProp80.xml" ContentType="application/vnd.ms-excel.controlproperties+xml"/>
  <Override PartName="/xl/drawings/drawing43.xml" ContentType="application/vnd.openxmlformats-officedocument.drawing+xml"/>
  <Override PartName="/xl/ctrlProps/ctrlProp81.xml" ContentType="application/vnd.ms-excel.controlproperties+xml"/>
  <Override PartName="/xl/drawings/drawing44.xml" ContentType="application/vnd.openxmlformats-officedocument.drawing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drawings/drawing45.xml" ContentType="application/vnd.openxmlformats-officedocument.drawing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drawings/drawing46.xml" ContentType="application/vnd.openxmlformats-officedocument.drawing+xml"/>
  <Override PartName="/xl/ctrlProps/ctrlProp88.xml" ContentType="application/vnd.ms-excel.controlproperties+xml"/>
  <Override PartName="/xl/ctrlProps/ctrlProp89.xml" ContentType="application/vnd.ms-excel.controlproperties+xml"/>
  <Override PartName="/xl/drawings/drawing47.xml" ContentType="application/vnd.openxmlformats-officedocument.drawing+xml"/>
  <Override PartName="/xl/ctrlProps/ctrlProp90.xml" ContentType="application/vnd.ms-excel.controlproperties+xml"/>
  <Override PartName="/xl/drawings/drawing48.xml" ContentType="application/vnd.openxmlformats-officedocument.drawing+xml"/>
  <Override PartName="/xl/ctrlProps/ctrlProp91.xml" ContentType="application/vnd.ms-excel.controlproperties+xml"/>
  <Override PartName="/xl/ctrlProps/ctrlProp92.xml" ContentType="application/vnd.ms-excel.controlproperties+xml"/>
  <Override PartName="/xl/drawings/drawing49.xml" ContentType="application/vnd.openxmlformats-officedocument.drawing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50.xml" ContentType="application/vnd.openxmlformats-officedocument.drawing+xml"/>
  <Override PartName="/xl/ctrlProps/ctrlProp95.xml" ContentType="application/vnd.ms-excel.controlproperties+xml"/>
  <Override PartName="/xl/drawings/drawing51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drawings/drawing52.xml" ContentType="application/vnd.openxmlformats-officedocument.drawing+xml"/>
  <Override PartName="/xl/ctrlProps/ctrlProp98.xml" ContentType="application/vnd.ms-excel.controlproperties+xml"/>
  <Override PartName="/xl/drawings/drawing53.xml" ContentType="application/vnd.openxmlformats-officedocument.drawing+xml"/>
  <Override PartName="/xl/ctrlProps/ctrlProp99.xml" ContentType="application/vnd.ms-excel.controlproperties+xml"/>
  <Override PartName="/xl/drawings/drawing54.xml" ContentType="application/vnd.openxmlformats-officedocument.drawing+xml"/>
  <Override PartName="/xl/ctrlProps/ctrlProp100.xml" ContentType="application/vnd.ms-excel.controlproperties+xml"/>
  <Override PartName="/xl/drawings/drawing55.xml" ContentType="application/vnd.openxmlformats-officedocument.drawing+xml"/>
  <Override PartName="/xl/ctrlProps/ctrlProp101.xml" ContentType="application/vnd.ms-excel.controlproperties+xml"/>
  <Override PartName="/xl/drawings/drawing56.xml" ContentType="application/vnd.openxmlformats-officedocument.drawing+xml"/>
  <Override PartName="/xl/ctrlProps/ctrlProp102.xml" ContentType="application/vnd.ms-excel.controlproperties+xml"/>
  <Override PartName="/xl/ctrlProps/ctrlProp103.xml" ContentType="application/vnd.ms-excel.controlproperties+xml"/>
  <Override PartName="/xl/drawings/drawing57.xml" ContentType="application/vnd.openxmlformats-officedocument.drawing+xml"/>
  <Override PartName="/xl/ctrlProps/ctrlProp10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E:\BUKU2016\277 FUNGSI\FILE\LATIH\"/>
    </mc:Choice>
  </mc:AlternateContent>
  <bookViews>
    <workbookView xWindow="480" yWindow="270" windowWidth="11115" windowHeight="6405" tabRatio="886"/>
  </bookViews>
  <sheets>
    <sheet name="AVEDEV dan AVERAGE" sheetId="1" r:id="rId1"/>
    <sheet name="AVERAGEA" sheetId="2" r:id="rId2"/>
    <sheet name="AVERAGEIF" sheetId="189" r:id="rId3"/>
    <sheet name="AVERAGEIFS" sheetId="190" r:id="rId4"/>
    <sheet name="BETA.DIST" sheetId="193" r:id="rId5"/>
    <sheet name="BETA.INV" sheetId="194" r:id="rId6"/>
    <sheet name="BINOMDIST" sheetId="132" r:id="rId7"/>
    <sheet name="BINOM.DIST.RANGE" sheetId="196" r:id="rId8"/>
    <sheet name="BINOM.INV" sheetId="195" r:id="rId9"/>
    <sheet name="CRITBINOM" sheetId="144" r:id="rId10"/>
    <sheet name="CHIDIST" sheetId="114" r:id="rId11"/>
    <sheet name="CHISQ.DIST" sheetId="197" r:id="rId12"/>
    <sheet name="CHISQ.DIST.RT" sheetId="198" r:id="rId13"/>
    <sheet name="CHIINV" sheetId="136" r:id="rId14"/>
    <sheet name="CHISQ.INV" sheetId="200" r:id="rId15"/>
    <sheet name="CHISQ.INV.RT" sheetId="201" r:id="rId16"/>
    <sheet name="CHISQ.TEST" sheetId="5" r:id="rId17"/>
    <sheet name="CONFIDENCE" sheetId="7" r:id="rId18"/>
    <sheet name="CONFIDENCE.NORM" sheetId="202" r:id="rId19"/>
    <sheet name="CONFIDENCE.T" sheetId="203" r:id="rId20"/>
    <sheet name="CORREL" sheetId="8" r:id="rId21"/>
    <sheet name="COUNT dan COUNTA" sheetId="10" r:id="rId22"/>
    <sheet name="COUNTBLANK" sheetId="191" r:id="rId23"/>
    <sheet name="COUNTIF" sheetId="170" r:id="rId24"/>
    <sheet name="COUNTIFS" sheetId="171" r:id="rId25"/>
    <sheet name="COVAR" sheetId="145" r:id="rId26"/>
    <sheet name="COVARIANCE.P" sheetId="221" r:id="rId27"/>
    <sheet name="COVARIANCE.S" sheetId="205" r:id="rId28"/>
    <sheet name="DEVSQ" sheetId="146" r:id="rId29"/>
    <sheet name="EXPONDIST" sheetId="147" r:id="rId30"/>
    <sheet name="FDIST" sheetId="149" r:id="rId31"/>
    <sheet name="F.DIST" sheetId="206" r:id="rId32"/>
    <sheet name="F.DIST.RT" sheetId="222" r:id="rId33"/>
    <sheet name="FINV" sheetId="137" r:id="rId34"/>
    <sheet name="F.INV" sheetId="207" r:id="rId35"/>
    <sheet name="F.INV.RT" sheetId="209" r:id="rId36"/>
    <sheet name="FISHER" sheetId="210" r:id="rId37"/>
    <sheet name="FISHERINV" sheetId="211" r:id="rId38"/>
    <sheet name="FTEST dan F.TEST " sheetId="20" r:id="rId39"/>
    <sheet name="FORECAST" sheetId="18" r:id="rId40"/>
    <sheet name="FORECAST.ETS" sheetId="223" r:id="rId41"/>
    <sheet name="FORECAST.ETS.CONFINT" sheetId="224" r:id="rId42"/>
    <sheet name="FREQUENCY" sheetId="225" r:id="rId43"/>
    <sheet name="GAMMA" sheetId="213" r:id="rId44"/>
    <sheet name="GAMMA.DIST" sheetId="212" r:id="rId45"/>
    <sheet name="GAMMA.INV" sheetId="214" r:id="rId46"/>
    <sheet name="GAMMALN dan GAMMALN.PRECISE" sheetId="215" r:id="rId47"/>
    <sheet name="GAUSS" sheetId="217" r:id="rId48"/>
    <sheet name="GEOMEAN" sheetId="174" r:id="rId49"/>
    <sheet name="GROWTH" sheetId="175" r:id="rId50"/>
    <sheet name="HARMEAN" sheetId="173" r:id="rId51"/>
    <sheet name="HYPGEOMDIST" sheetId="176" r:id="rId52"/>
    <sheet name="INTERCEPT" sheetId="24" r:id="rId53"/>
    <sheet name="KURT" sheetId="101" r:id="rId54"/>
    <sheet name="LARGE" sheetId="177" r:id="rId55"/>
    <sheet name="SMALL" sheetId="179" r:id="rId56"/>
    <sheet name="LINEST" sheetId="26" r:id="rId57"/>
    <sheet name="LOGEST" sheetId="27" r:id="rId58"/>
    <sheet name="LOGINV" sheetId="152" r:id="rId59"/>
    <sheet name="LOGNORMDIST" sheetId="180" r:id="rId60"/>
    <sheet name="MAX dan MAXA" sheetId="28" r:id="rId61"/>
    <sheet name="MIN dan MINA" sheetId="182" r:id="rId62"/>
    <sheet name="MAXIFS dan MINIFS" sheetId="228" r:id="rId63"/>
    <sheet name="MEDIAN" sheetId="181" r:id="rId64"/>
    <sheet name="MODE" sheetId="31" r:id="rId65"/>
    <sheet name="NEGBINOMDIST" sheetId="156" r:id="rId66"/>
    <sheet name="NORMDIST" sheetId="157" r:id="rId67"/>
    <sheet name="NORMINV" sheetId="183" r:id="rId68"/>
    <sheet name="NORMSDIST" sheetId="135" r:id="rId69"/>
    <sheet name="PEARSON" sheetId="36" r:id="rId70"/>
    <sheet name="PERCENTILE" sheetId="142" r:id="rId71"/>
    <sheet name="PERCENTRANK" sheetId="143" r:id="rId72"/>
    <sheet name="QUARTILE" sheetId="141" r:id="rId73"/>
    <sheet name="RANK" sheetId="184" r:id="rId74"/>
    <sheet name="RANK.AVG" sheetId="230" r:id="rId75"/>
    <sheet name="RSQ" sheetId="160" r:id="rId76"/>
    <sheet name="SKEW" sheetId="161" r:id="rId77"/>
    <sheet name="SLOPE" sheetId="185" r:id="rId78"/>
    <sheet name="STANDARDIZE" sheetId="162" r:id="rId79"/>
    <sheet name="STDEV dan STDEVA" sheetId="140" r:id="rId80"/>
    <sheet name="STEYX" sheetId="188" r:id="rId81"/>
    <sheet name="TREND" sheetId="55" r:id="rId82"/>
    <sheet name="TRIMMEAN" sheetId="56" r:id="rId83"/>
    <sheet name="TTEST" sheetId="57" r:id="rId84"/>
    <sheet name="VAR dan VARA" sheetId="58" r:id="rId85"/>
    <sheet name="WEIBULL" sheetId="167" r:id="rId86"/>
    <sheet name="ZTEST" sheetId="61" r:id="rId87"/>
  </sheets>
  <externalReferences>
    <externalReference r:id="rId88"/>
  </externalReferences>
  <definedNames>
    <definedName name="__IntlFixup" hidden="1">TRUE</definedName>
    <definedName name="AccessDatabase" hidden="1">"C:\My Documents\MAUI MALL1.mdb"</definedName>
    <definedName name="ACwvu.CapersView." localSheetId="2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localSheetId="5" hidden="1">[1]MASTER!#REF!</definedName>
    <definedName name="ACwvu.CapersView." localSheetId="7" hidden="1">[1]MASTER!#REF!</definedName>
    <definedName name="ACwvu.CapersView." localSheetId="8" hidden="1">[1]MASTER!#REF!</definedName>
    <definedName name="ACwvu.CapersView." localSheetId="10" hidden="1">[1]MASTER!#REF!</definedName>
    <definedName name="ACwvu.CapersView." localSheetId="12" hidden="1">[1]MASTER!#REF!</definedName>
    <definedName name="ACwvu.CapersView." localSheetId="14" hidden="1">[1]MASTER!#REF!</definedName>
    <definedName name="ACwvu.CapersView." localSheetId="15" hidden="1">[1]MASTER!#REF!</definedName>
    <definedName name="ACwvu.CapersView." localSheetId="19" hidden="1">[1]MASTER!#REF!</definedName>
    <definedName name="ACwvu.CapersView." localSheetId="22" hidden="1">[1]MASTER!#REF!</definedName>
    <definedName name="ACwvu.CapersView." localSheetId="23" hidden="1">[1]MASTER!#REF!</definedName>
    <definedName name="ACwvu.CapersView." localSheetId="24" hidden="1">[1]MASTER!#REF!</definedName>
    <definedName name="ACwvu.CapersView." localSheetId="26" hidden="1">[1]MASTER!#REF!</definedName>
    <definedName name="ACwvu.CapersView." localSheetId="27" hidden="1">[1]MASTER!#REF!</definedName>
    <definedName name="ACwvu.CapersView." localSheetId="31" hidden="1">[1]MASTER!#REF!</definedName>
    <definedName name="ACwvu.CapersView." localSheetId="35" hidden="1">[1]MASTER!#REF!</definedName>
    <definedName name="ACwvu.CapersView." localSheetId="37" hidden="1">[1]MASTER!#REF!</definedName>
    <definedName name="ACwvu.CapersView." localSheetId="43" hidden="1">[1]MASTER!#REF!</definedName>
    <definedName name="ACwvu.CapersView." localSheetId="45" hidden="1">[1]MASTER!#REF!</definedName>
    <definedName name="ACwvu.CapersView." localSheetId="48" hidden="1">[1]MASTER!#REF!</definedName>
    <definedName name="ACwvu.CapersView." localSheetId="49" hidden="1">[1]MASTER!#REF!</definedName>
    <definedName name="ACwvu.CapersView." localSheetId="50" hidden="1">[1]MASTER!#REF!</definedName>
    <definedName name="ACwvu.CapersView." localSheetId="51" hidden="1">[1]MASTER!#REF!</definedName>
    <definedName name="ACwvu.CapersView." localSheetId="58" hidden="1">[1]MASTER!#REF!</definedName>
    <definedName name="ACwvu.CapersView." localSheetId="59" hidden="1">[1]MASTER!#REF!</definedName>
    <definedName name="ACwvu.CapersView." localSheetId="62" hidden="1">[1]MASTER!#REF!</definedName>
    <definedName name="ACwvu.CapersView." localSheetId="63" hidden="1">[1]MASTER!#REF!</definedName>
    <definedName name="ACwvu.CapersView." localSheetId="61" hidden="1">[1]MASTER!#REF!</definedName>
    <definedName name="ACwvu.CapersView." localSheetId="67" hidden="1">[1]MASTER!#REF!</definedName>
    <definedName name="ACwvu.CapersView." localSheetId="72" hidden="1">[1]MASTER!#REF!</definedName>
    <definedName name="ACwvu.CapersView." localSheetId="73" hidden="1">[1]MASTER!#REF!</definedName>
    <definedName name="ACwvu.CapersView." localSheetId="74" hidden="1">[1]MASTER!#REF!</definedName>
    <definedName name="ACwvu.CapersView." localSheetId="77" hidden="1">[1]MASTER!#REF!</definedName>
    <definedName name="ACwvu.CapersView." localSheetId="55" hidden="1">[1]MASTER!#REF!</definedName>
    <definedName name="ACwvu.CapersView." localSheetId="80" hidden="1">[1]MASTER!#REF!</definedName>
    <definedName name="ACwvu.CapersView." hidden="1">[1]MASTER!#REF!</definedName>
    <definedName name="ACwvu.Japan_Capers_Ed_Pub." localSheetId="2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5" hidden="1">#REF!</definedName>
    <definedName name="ACwvu.Japan_Capers_Ed_Pub." localSheetId="7" hidden="1">#REF!</definedName>
    <definedName name="ACwvu.Japan_Capers_Ed_Pub." localSheetId="8" hidden="1">#REF!</definedName>
    <definedName name="ACwvu.Japan_Capers_Ed_Pub." localSheetId="10" hidden="1">#REF!</definedName>
    <definedName name="ACwvu.Japan_Capers_Ed_Pub." localSheetId="12" hidden="1">#REF!</definedName>
    <definedName name="ACwvu.Japan_Capers_Ed_Pub." localSheetId="14" hidden="1">#REF!</definedName>
    <definedName name="ACwvu.Japan_Capers_Ed_Pub." localSheetId="15" hidden="1">#REF!</definedName>
    <definedName name="ACwvu.Japan_Capers_Ed_Pub." localSheetId="19" hidden="1">#REF!</definedName>
    <definedName name="ACwvu.Japan_Capers_Ed_Pub." localSheetId="22" hidden="1">#REF!</definedName>
    <definedName name="ACwvu.Japan_Capers_Ed_Pub." localSheetId="23" hidden="1">#REF!</definedName>
    <definedName name="ACwvu.Japan_Capers_Ed_Pub." localSheetId="24" hidden="1">#REF!</definedName>
    <definedName name="ACwvu.Japan_Capers_Ed_Pub." localSheetId="26" hidden="1">#REF!</definedName>
    <definedName name="ACwvu.Japan_Capers_Ed_Pub." localSheetId="27" hidden="1">#REF!</definedName>
    <definedName name="ACwvu.Japan_Capers_Ed_Pub." localSheetId="31" hidden="1">#REF!</definedName>
    <definedName name="ACwvu.Japan_Capers_Ed_Pub." localSheetId="35" hidden="1">#REF!</definedName>
    <definedName name="ACwvu.Japan_Capers_Ed_Pub." localSheetId="30" hidden="1">#REF!</definedName>
    <definedName name="ACwvu.Japan_Capers_Ed_Pub." localSheetId="37" hidden="1">#REF!</definedName>
    <definedName name="ACwvu.Japan_Capers_Ed_Pub." localSheetId="43" hidden="1">#REF!</definedName>
    <definedName name="ACwvu.Japan_Capers_Ed_Pub." localSheetId="45" hidden="1">#REF!</definedName>
    <definedName name="ACwvu.Japan_Capers_Ed_Pub." localSheetId="48" hidden="1">#REF!</definedName>
    <definedName name="ACwvu.Japan_Capers_Ed_Pub." localSheetId="49" hidden="1">#REF!</definedName>
    <definedName name="ACwvu.Japan_Capers_Ed_Pub." localSheetId="50" hidden="1">#REF!</definedName>
    <definedName name="ACwvu.Japan_Capers_Ed_Pub." localSheetId="51" hidden="1">#REF!</definedName>
    <definedName name="ACwvu.Japan_Capers_Ed_Pub." localSheetId="58" hidden="1">#REF!</definedName>
    <definedName name="ACwvu.Japan_Capers_Ed_Pub." localSheetId="59" hidden="1">#REF!</definedName>
    <definedName name="ACwvu.Japan_Capers_Ed_Pub." localSheetId="62" hidden="1">#REF!</definedName>
    <definedName name="ACwvu.Japan_Capers_Ed_Pub." localSheetId="63" hidden="1">#REF!</definedName>
    <definedName name="ACwvu.Japan_Capers_Ed_Pub." localSheetId="61" hidden="1">#REF!</definedName>
    <definedName name="ACwvu.Japan_Capers_Ed_Pub." localSheetId="67" hidden="1">#REF!</definedName>
    <definedName name="ACwvu.Japan_Capers_Ed_Pub." localSheetId="72" hidden="1">#REF!</definedName>
    <definedName name="ACwvu.Japan_Capers_Ed_Pub." localSheetId="73" hidden="1">#REF!</definedName>
    <definedName name="ACwvu.Japan_Capers_Ed_Pub." localSheetId="74" hidden="1">#REF!</definedName>
    <definedName name="ACwvu.Japan_Capers_Ed_Pub." localSheetId="77" hidden="1">#REF!</definedName>
    <definedName name="ACwvu.Japan_Capers_Ed_Pub." localSheetId="55" hidden="1">#REF!</definedName>
    <definedName name="ACwvu.Japan_Capers_Ed_Pub." localSheetId="80" hidden="1">#REF!</definedName>
    <definedName name="ACwvu.Japan_Capers_Ed_Pub." hidden="1">#REF!</definedName>
    <definedName name="ACwvu.KJP_CC." localSheetId="2" hidden="1">#REF!</definedName>
    <definedName name="ACwvu.KJP_CC." localSheetId="3" hidden="1">#REF!</definedName>
    <definedName name="ACwvu.KJP_CC." localSheetId="4" hidden="1">#REF!</definedName>
    <definedName name="ACwvu.KJP_CC." localSheetId="5" hidden="1">#REF!</definedName>
    <definedName name="ACwvu.KJP_CC." localSheetId="7" hidden="1">#REF!</definedName>
    <definedName name="ACwvu.KJP_CC." localSheetId="8" hidden="1">#REF!</definedName>
    <definedName name="ACwvu.KJP_CC." localSheetId="10" hidden="1">#REF!</definedName>
    <definedName name="ACwvu.KJP_CC." localSheetId="12" hidden="1">#REF!</definedName>
    <definedName name="ACwvu.KJP_CC." localSheetId="14" hidden="1">#REF!</definedName>
    <definedName name="ACwvu.KJP_CC." localSheetId="15" hidden="1">#REF!</definedName>
    <definedName name="ACwvu.KJP_CC." localSheetId="19" hidden="1">#REF!</definedName>
    <definedName name="ACwvu.KJP_CC." localSheetId="22" hidden="1">#REF!</definedName>
    <definedName name="ACwvu.KJP_CC." localSheetId="23" hidden="1">#REF!</definedName>
    <definedName name="ACwvu.KJP_CC." localSheetId="24" hidden="1">#REF!</definedName>
    <definedName name="ACwvu.KJP_CC." localSheetId="26" hidden="1">#REF!</definedName>
    <definedName name="ACwvu.KJP_CC." localSheetId="27" hidden="1">#REF!</definedName>
    <definedName name="ACwvu.KJP_CC." localSheetId="31" hidden="1">#REF!</definedName>
    <definedName name="ACwvu.KJP_CC." localSheetId="35" hidden="1">#REF!</definedName>
    <definedName name="ACwvu.KJP_CC." localSheetId="30" hidden="1">#REF!</definedName>
    <definedName name="ACwvu.KJP_CC." localSheetId="37" hidden="1">#REF!</definedName>
    <definedName name="ACwvu.KJP_CC." localSheetId="43" hidden="1">#REF!</definedName>
    <definedName name="ACwvu.KJP_CC." localSheetId="45" hidden="1">#REF!</definedName>
    <definedName name="ACwvu.KJP_CC." localSheetId="48" hidden="1">#REF!</definedName>
    <definedName name="ACwvu.KJP_CC." localSheetId="49" hidden="1">#REF!</definedName>
    <definedName name="ACwvu.KJP_CC." localSheetId="50" hidden="1">#REF!</definedName>
    <definedName name="ACwvu.KJP_CC." localSheetId="51" hidden="1">#REF!</definedName>
    <definedName name="ACwvu.KJP_CC." localSheetId="58" hidden="1">#REF!</definedName>
    <definedName name="ACwvu.KJP_CC." localSheetId="59" hidden="1">#REF!</definedName>
    <definedName name="ACwvu.KJP_CC." localSheetId="62" hidden="1">#REF!</definedName>
    <definedName name="ACwvu.KJP_CC." localSheetId="63" hidden="1">#REF!</definedName>
    <definedName name="ACwvu.KJP_CC." localSheetId="61" hidden="1">#REF!</definedName>
    <definedName name="ACwvu.KJP_CC." localSheetId="67" hidden="1">#REF!</definedName>
    <definedName name="ACwvu.KJP_CC." localSheetId="72" hidden="1">#REF!</definedName>
    <definedName name="ACwvu.KJP_CC." localSheetId="73" hidden="1">#REF!</definedName>
    <definedName name="ACwvu.KJP_CC." localSheetId="74" hidden="1">#REF!</definedName>
    <definedName name="ACwvu.KJP_CC." localSheetId="77" hidden="1">#REF!</definedName>
    <definedName name="ACwvu.KJP_CC." localSheetId="55" hidden="1">#REF!</definedName>
    <definedName name="ACwvu.KJP_CC." localSheetId="80" hidden="1">#REF!</definedName>
    <definedName name="ACwvu.KJP_CC." hidden="1">#REF!</definedName>
    <definedName name="anscount" localSheetId="22" hidden="1">1</definedName>
    <definedName name="anscount" localSheetId="23" hidden="1">1</definedName>
    <definedName name="anscount" localSheetId="24" hidden="1">1</definedName>
    <definedName name="anscount" localSheetId="72" hidden="1">4</definedName>
    <definedName name="anscount" localSheetId="73" hidden="1">4</definedName>
    <definedName name="anscount" hidden="1">1</definedName>
    <definedName name="Cwvu.CapersView." localSheetId="2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localSheetId="5" hidden="1">[1]MASTER!#REF!</definedName>
    <definedName name="Cwvu.CapersView." localSheetId="7" hidden="1">[1]MASTER!#REF!</definedName>
    <definedName name="Cwvu.CapersView." localSheetId="8" hidden="1">[1]MASTER!#REF!</definedName>
    <definedName name="Cwvu.CapersView." localSheetId="10" hidden="1">[1]MASTER!#REF!</definedName>
    <definedName name="Cwvu.CapersView." localSheetId="12" hidden="1">[1]MASTER!#REF!</definedName>
    <definedName name="Cwvu.CapersView." localSheetId="14" hidden="1">[1]MASTER!#REF!</definedName>
    <definedName name="Cwvu.CapersView." localSheetId="15" hidden="1">[1]MASTER!#REF!</definedName>
    <definedName name="Cwvu.CapersView." localSheetId="19" hidden="1">[1]MASTER!#REF!</definedName>
    <definedName name="Cwvu.CapersView." localSheetId="22" hidden="1">[1]MASTER!#REF!</definedName>
    <definedName name="Cwvu.CapersView." localSheetId="23" hidden="1">[1]MASTER!#REF!</definedName>
    <definedName name="Cwvu.CapersView." localSheetId="24" hidden="1">[1]MASTER!#REF!</definedName>
    <definedName name="Cwvu.CapersView." localSheetId="26" hidden="1">[1]MASTER!#REF!</definedName>
    <definedName name="Cwvu.CapersView." localSheetId="27" hidden="1">[1]MASTER!#REF!</definedName>
    <definedName name="Cwvu.CapersView." localSheetId="31" hidden="1">[1]MASTER!#REF!</definedName>
    <definedName name="Cwvu.CapersView." localSheetId="35" hidden="1">[1]MASTER!#REF!</definedName>
    <definedName name="Cwvu.CapersView." localSheetId="30" hidden="1">[1]MASTER!#REF!</definedName>
    <definedName name="Cwvu.CapersView." localSheetId="37" hidden="1">[1]MASTER!#REF!</definedName>
    <definedName name="Cwvu.CapersView." localSheetId="43" hidden="1">[1]MASTER!#REF!</definedName>
    <definedName name="Cwvu.CapersView." localSheetId="45" hidden="1">[1]MASTER!#REF!</definedName>
    <definedName name="Cwvu.CapersView." localSheetId="48" hidden="1">[1]MASTER!#REF!</definedName>
    <definedName name="Cwvu.CapersView." localSheetId="49" hidden="1">[1]MASTER!#REF!</definedName>
    <definedName name="Cwvu.CapersView." localSheetId="50" hidden="1">[1]MASTER!#REF!</definedName>
    <definedName name="Cwvu.CapersView." localSheetId="51" hidden="1">[1]MASTER!#REF!</definedName>
    <definedName name="Cwvu.CapersView." localSheetId="58" hidden="1">[1]MASTER!#REF!</definedName>
    <definedName name="Cwvu.CapersView." localSheetId="59" hidden="1">[1]MASTER!#REF!</definedName>
    <definedName name="Cwvu.CapersView." localSheetId="62" hidden="1">[1]MASTER!#REF!</definedName>
    <definedName name="Cwvu.CapersView." localSheetId="63" hidden="1">[1]MASTER!#REF!</definedName>
    <definedName name="Cwvu.CapersView." localSheetId="61" hidden="1">[1]MASTER!#REF!</definedName>
    <definedName name="Cwvu.CapersView." localSheetId="67" hidden="1">[1]MASTER!#REF!</definedName>
    <definedName name="Cwvu.CapersView." localSheetId="72" hidden="1">[1]MASTER!#REF!</definedName>
    <definedName name="Cwvu.CapersView." localSheetId="73" hidden="1">[1]MASTER!#REF!</definedName>
    <definedName name="Cwvu.CapersView." localSheetId="74" hidden="1">[1]MASTER!#REF!</definedName>
    <definedName name="Cwvu.CapersView." localSheetId="77" hidden="1">[1]MASTER!#REF!</definedName>
    <definedName name="Cwvu.CapersView." localSheetId="55" hidden="1">[1]MASTER!#REF!</definedName>
    <definedName name="Cwvu.CapersView." localSheetId="80" hidden="1">[1]MASTER!#REF!</definedName>
    <definedName name="Cwvu.CapersView.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7" hidden="1">[1]MASTER!#REF!</definedName>
    <definedName name="Cwvu.Japan_Capers_Ed_Pub." localSheetId="8" hidden="1">[1]MASTER!#REF!</definedName>
    <definedName name="Cwvu.Japan_Capers_Ed_Pub." localSheetId="10" hidden="1">[1]MASTER!#REF!</definedName>
    <definedName name="Cwvu.Japan_Capers_Ed_Pub." localSheetId="12" hidden="1">[1]MASTER!#REF!</definedName>
    <definedName name="Cwvu.Japan_Capers_Ed_Pub." localSheetId="14" hidden="1">[1]MASTER!#REF!</definedName>
    <definedName name="Cwvu.Japan_Capers_Ed_Pub." localSheetId="15" hidden="1">[1]MASTER!#REF!</definedName>
    <definedName name="Cwvu.Japan_Capers_Ed_Pub." localSheetId="19" hidden="1">[1]MASTER!#REF!</definedName>
    <definedName name="Cwvu.Japan_Capers_Ed_Pub." localSheetId="22" hidden="1">[1]MASTER!#REF!</definedName>
    <definedName name="Cwvu.Japan_Capers_Ed_Pub." localSheetId="23" hidden="1">[1]MASTER!#REF!</definedName>
    <definedName name="Cwvu.Japan_Capers_Ed_Pub." localSheetId="24" hidden="1">[1]MASTER!#REF!</definedName>
    <definedName name="Cwvu.Japan_Capers_Ed_Pub." localSheetId="26" hidden="1">[1]MASTER!#REF!</definedName>
    <definedName name="Cwvu.Japan_Capers_Ed_Pub." localSheetId="27" hidden="1">[1]MASTER!#REF!</definedName>
    <definedName name="Cwvu.Japan_Capers_Ed_Pub." localSheetId="31" hidden="1">[1]MASTER!#REF!</definedName>
    <definedName name="Cwvu.Japan_Capers_Ed_Pub." localSheetId="35" hidden="1">[1]MASTER!#REF!</definedName>
    <definedName name="Cwvu.Japan_Capers_Ed_Pub." localSheetId="30" hidden="1">[1]MASTER!#REF!</definedName>
    <definedName name="Cwvu.Japan_Capers_Ed_Pub." localSheetId="37" hidden="1">[1]MASTER!#REF!</definedName>
    <definedName name="Cwvu.Japan_Capers_Ed_Pub." localSheetId="43" hidden="1">[1]MASTER!#REF!</definedName>
    <definedName name="Cwvu.Japan_Capers_Ed_Pub." localSheetId="45" hidden="1">[1]MASTER!#REF!</definedName>
    <definedName name="Cwvu.Japan_Capers_Ed_Pub." localSheetId="48" hidden="1">[1]MASTER!#REF!</definedName>
    <definedName name="Cwvu.Japan_Capers_Ed_Pub." localSheetId="49" hidden="1">[1]MASTER!#REF!</definedName>
    <definedName name="Cwvu.Japan_Capers_Ed_Pub." localSheetId="50" hidden="1">[1]MASTER!#REF!</definedName>
    <definedName name="Cwvu.Japan_Capers_Ed_Pub." localSheetId="51" hidden="1">[1]MASTER!#REF!</definedName>
    <definedName name="Cwvu.Japan_Capers_Ed_Pub." localSheetId="58" hidden="1">[1]MASTER!#REF!</definedName>
    <definedName name="Cwvu.Japan_Capers_Ed_Pub." localSheetId="59" hidden="1">[1]MASTER!#REF!</definedName>
    <definedName name="Cwvu.Japan_Capers_Ed_Pub." localSheetId="62" hidden="1">[1]MASTER!#REF!</definedName>
    <definedName name="Cwvu.Japan_Capers_Ed_Pub." localSheetId="63" hidden="1">[1]MASTER!#REF!</definedName>
    <definedName name="Cwvu.Japan_Capers_Ed_Pub." localSheetId="61" hidden="1">[1]MASTER!#REF!</definedName>
    <definedName name="Cwvu.Japan_Capers_Ed_Pub." localSheetId="67" hidden="1">[1]MASTER!#REF!</definedName>
    <definedName name="Cwvu.Japan_Capers_Ed_Pub." localSheetId="72" hidden="1">[1]MASTER!#REF!</definedName>
    <definedName name="Cwvu.Japan_Capers_Ed_Pub." localSheetId="73" hidden="1">[1]MASTER!#REF!</definedName>
    <definedName name="Cwvu.Japan_Capers_Ed_Pub." localSheetId="74" hidden="1">[1]MASTER!#REF!</definedName>
    <definedName name="Cwvu.Japan_Capers_Ed_Pub." localSheetId="77" hidden="1">[1]MASTER!#REF!</definedName>
    <definedName name="Cwvu.Japan_Capers_Ed_Pub." localSheetId="55" hidden="1">[1]MASTER!#REF!</definedName>
    <definedName name="Cwvu.Japan_Capers_Ed_Pub." localSheetId="80" hidden="1">[1]MASTER!#REF!</definedName>
    <definedName name="Cwvu.Japan_Capers_Ed_Pub." hidden="1">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ATA" localSheetId="67">NORMINV!$B$7:$C$26</definedName>
    <definedName name="DATA">NORMDIST!$B$7:$C$26</definedName>
    <definedName name="DATA2">STANDARDIZE!$B$8:$D$21</definedName>
    <definedName name="HTML_CodePage" hidden="1">1252</definedName>
    <definedName name="HTML_Control" localSheetId="10" hidden="1">{"'PRODUCTIONCOST SHEET'!$B$3:$G$48"}</definedName>
    <definedName name="HTML_Control" localSheetId="22" hidden="1">{"'PRODUCTIONCOST SHEET'!$B$3:$G$48"}</definedName>
    <definedName name="HTML_Control" localSheetId="23" hidden="1">{"'PRODUCTIONCOST SHEET'!$B$3:$G$48"}</definedName>
    <definedName name="HTML_Control" localSheetId="24" hidden="1">{"'PRODUCTIONCOST SHEET'!$B$3:$G$48"}</definedName>
    <definedName name="HTML_Control" localSheetId="31" hidden="1">{"'PRODUCTIONCOST SHEET'!$B$3:$G$48"}</definedName>
    <definedName name="HTML_Control" localSheetId="30" hidden="1">{"'PRODUCTIONCOST SHEET'!$B$3:$G$48"}</definedName>
    <definedName name="HTML_Control" localSheetId="42" hidden="1">{"'PRODUCTIONCOST SHEET'!$B$3:$G$48"}</definedName>
    <definedName name="HTML_Control" localSheetId="48" hidden="1">{"'PRODUCTIONCOST SHEET'!$B$3:$G$48"}</definedName>
    <definedName name="HTML_Control" localSheetId="49" hidden="1">{"'PRODUCTIONCOST SHEET'!$B$3:$G$48"}</definedName>
    <definedName name="HTML_Control" localSheetId="50" hidden="1">{"'PRODUCTIONCOST SHEET'!$B$3:$G$48"}</definedName>
    <definedName name="HTML_Control" localSheetId="51" hidden="1">{"'PRODUCTIONCOST SHEET'!$B$3:$G$48"}</definedName>
    <definedName name="HTML_Control" localSheetId="63" hidden="1">{"'PRODUCTIONCOST SHEET'!$B$3:$G$48"}</definedName>
    <definedName name="HTML_Control" localSheetId="69" hidden="1">{"'PRODUCTIONCOST SHEET'!$B$3:$G$48"}</definedName>
    <definedName name="HTML_Control" localSheetId="72" hidden="1">{"'PRODUCTIONCOST SHEET'!$B$3:$G$48"}</definedName>
    <definedName name="HTML_Control" localSheetId="79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ORELASI">CORREL!$F$11:$G$16</definedName>
    <definedName name="KOTA1">MODE!$J$7:$K$11</definedName>
    <definedName name="KOTA2">MODE!$K$7:$L$11</definedName>
    <definedName name="limcount" localSheetId="22" hidden="1">1</definedName>
    <definedName name="limcount" localSheetId="23" hidden="1">1</definedName>
    <definedName name="limcount" localSheetId="24" hidden="1">1</definedName>
    <definedName name="limcount" localSheetId="72" hidden="1">3</definedName>
    <definedName name="limcount" localSheetId="73" hidden="1">3</definedName>
    <definedName name="limcount" hidden="1">1</definedName>
    <definedName name="MOBIL" localSheetId="62">'MAXIFS dan MINIFS'!$B$11:$B$30</definedName>
    <definedName name="Rwvu.CapersView." localSheetId="2" hidden="1">#REF!</definedName>
    <definedName name="Rwvu.CapersView." localSheetId="3" hidden="1">#REF!</definedName>
    <definedName name="Rwvu.CapersView." localSheetId="4" hidden="1">#REF!</definedName>
    <definedName name="Rwvu.CapersView." localSheetId="5" hidden="1">#REF!</definedName>
    <definedName name="Rwvu.CapersView." localSheetId="7" hidden="1">#REF!</definedName>
    <definedName name="Rwvu.CapersView." localSheetId="8" hidden="1">#REF!</definedName>
    <definedName name="Rwvu.CapersView." localSheetId="10" hidden="1">#REF!</definedName>
    <definedName name="Rwvu.CapersView." localSheetId="12" hidden="1">#REF!</definedName>
    <definedName name="Rwvu.CapersView." localSheetId="14" hidden="1">#REF!</definedName>
    <definedName name="Rwvu.CapersView." localSheetId="15" hidden="1">#REF!</definedName>
    <definedName name="Rwvu.CapersView." localSheetId="19" hidden="1">#REF!</definedName>
    <definedName name="Rwvu.CapersView." localSheetId="22" hidden="1">#REF!</definedName>
    <definedName name="Rwvu.CapersView." localSheetId="23" hidden="1">#REF!</definedName>
    <definedName name="Rwvu.CapersView." localSheetId="24" hidden="1">#REF!</definedName>
    <definedName name="Rwvu.CapersView." localSheetId="26" hidden="1">#REF!</definedName>
    <definedName name="Rwvu.CapersView." localSheetId="27" hidden="1">#REF!</definedName>
    <definedName name="Rwvu.CapersView." localSheetId="31" hidden="1">#REF!</definedName>
    <definedName name="Rwvu.CapersView." localSheetId="35" hidden="1">#REF!</definedName>
    <definedName name="Rwvu.CapersView." localSheetId="30" hidden="1">#REF!</definedName>
    <definedName name="Rwvu.CapersView." localSheetId="37" hidden="1">#REF!</definedName>
    <definedName name="Rwvu.CapersView." localSheetId="43" hidden="1">#REF!</definedName>
    <definedName name="Rwvu.CapersView." localSheetId="45" hidden="1">#REF!</definedName>
    <definedName name="Rwvu.CapersView." localSheetId="48" hidden="1">#REF!</definedName>
    <definedName name="Rwvu.CapersView." localSheetId="49" hidden="1">#REF!</definedName>
    <definedName name="Rwvu.CapersView." localSheetId="50" hidden="1">#REF!</definedName>
    <definedName name="Rwvu.CapersView." localSheetId="51" hidden="1">#REF!</definedName>
    <definedName name="Rwvu.CapersView." localSheetId="58" hidden="1">#REF!</definedName>
    <definedName name="Rwvu.CapersView." localSheetId="59" hidden="1">#REF!</definedName>
    <definedName name="Rwvu.CapersView." localSheetId="62" hidden="1">#REF!</definedName>
    <definedName name="Rwvu.CapersView." localSheetId="63" hidden="1">#REF!</definedName>
    <definedName name="Rwvu.CapersView." localSheetId="61" hidden="1">#REF!</definedName>
    <definedName name="Rwvu.CapersView." localSheetId="67" hidden="1">#REF!</definedName>
    <definedName name="Rwvu.CapersView." localSheetId="72" hidden="1">#REF!</definedName>
    <definedName name="Rwvu.CapersView." localSheetId="73" hidden="1">#REF!</definedName>
    <definedName name="Rwvu.CapersView." localSheetId="74" hidden="1">#REF!</definedName>
    <definedName name="Rwvu.CapersView." localSheetId="77" hidden="1">#REF!</definedName>
    <definedName name="Rwvu.CapersView." localSheetId="55" hidden="1">#REF!</definedName>
    <definedName name="Rwvu.CapersView." localSheetId="80" hidden="1">#REF!</definedName>
    <definedName name="Rwvu.CapersView." hidden="1">#REF!</definedName>
    <definedName name="Rwvu.Japan_Capers_Ed_Pub." localSheetId="2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5" hidden="1">#REF!</definedName>
    <definedName name="Rwvu.Japan_Capers_Ed_Pub." localSheetId="7" hidden="1">#REF!</definedName>
    <definedName name="Rwvu.Japan_Capers_Ed_Pub." localSheetId="8" hidden="1">#REF!</definedName>
    <definedName name="Rwvu.Japan_Capers_Ed_Pub." localSheetId="10" hidden="1">#REF!</definedName>
    <definedName name="Rwvu.Japan_Capers_Ed_Pub." localSheetId="12" hidden="1">#REF!</definedName>
    <definedName name="Rwvu.Japan_Capers_Ed_Pub." localSheetId="14" hidden="1">#REF!</definedName>
    <definedName name="Rwvu.Japan_Capers_Ed_Pub." localSheetId="15" hidden="1">#REF!</definedName>
    <definedName name="Rwvu.Japan_Capers_Ed_Pub." localSheetId="19" hidden="1">#REF!</definedName>
    <definedName name="Rwvu.Japan_Capers_Ed_Pub." localSheetId="22" hidden="1">#REF!</definedName>
    <definedName name="Rwvu.Japan_Capers_Ed_Pub." localSheetId="23" hidden="1">#REF!</definedName>
    <definedName name="Rwvu.Japan_Capers_Ed_Pub." localSheetId="24" hidden="1">#REF!</definedName>
    <definedName name="Rwvu.Japan_Capers_Ed_Pub." localSheetId="26" hidden="1">#REF!</definedName>
    <definedName name="Rwvu.Japan_Capers_Ed_Pub." localSheetId="27" hidden="1">#REF!</definedName>
    <definedName name="Rwvu.Japan_Capers_Ed_Pub." localSheetId="31" hidden="1">#REF!</definedName>
    <definedName name="Rwvu.Japan_Capers_Ed_Pub." localSheetId="35" hidden="1">#REF!</definedName>
    <definedName name="Rwvu.Japan_Capers_Ed_Pub." localSheetId="30" hidden="1">#REF!</definedName>
    <definedName name="Rwvu.Japan_Capers_Ed_Pub." localSheetId="37" hidden="1">#REF!</definedName>
    <definedName name="Rwvu.Japan_Capers_Ed_Pub." localSheetId="43" hidden="1">#REF!</definedName>
    <definedName name="Rwvu.Japan_Capers_Ed_Pub." localSheetId="45" hidden="1">#REF!</definedName>
    <definedName name="Rwvu.Japan_Capers_Ed_Pub." localSheetId="48" hidden="1">#REF!</definedName>
    <definedName name="Rwvu.Japan_Capers_Ed_Pub." localSheetId="49" hidden="1">#REF!</definedName>
    <definedName name="Rwvu.Japan_Capers_Ed_Pub." localSheetId="50" hidden="1">#REF!</definedName>
    <definedName name="Rwvu.Japan_Capers_Ed_Pub." localSheetId="51" hidden="1">#REF!</definedName>
    <definedName name="Rwvu.Japan_Capers_Ed_Pub." localSheetId="58" hidden="1">#REF!</definedName>
    <definedName name="Rwvu.Japan_Capers_Ed_Pub." localSheetId="59" hidden="1">#REF!</definedName>
    <definedName name="Rwvu.Japan_Capers_Ed_Pub." localSheetId="62" hidden="1">#REF!</definedName>
    <definedName name="Rwvu.Japan_Capers_Ed_Pub." localSheetId="63" hidden="1">#REF!</definedName>
    <definedName name="Rwvu.Japan_Capers_Ed_Pub." localSheetId="61" hidden="1">#REF!</definedName>
    <definedName name="Rwvu.Japan_Capers_Ed_Pub." localSheetId="67" hidden="1">#REF!</definedName>
    <definedName name="Rwvu.Japan_Capers_Ed_Pub." localSheetId="72" hidden="1">#REF!</definedName>
    <definedName name="Rwvu.Japan_Capers_Ed_Pub." localSheetId="73" hidden="1">#REF!</definedName>
    <definedName name="Rwvu.Japan_Capers_Ed_Pub." localSheetId="74" hidden="1">#REF!</definedName>
    <definedName name="Rwvu.Japan_Capers_Ed_Pub." localSheetId="77" hidden="1">#REF!</definedName>
    <definedName name="Rwvu.Japan_Capers_Ed_Pub." localSheetId="55" hidden="1">#REF!</definedName>
    <definedName name="Rwvu.Japan_Capers_Ed_Pub." localSheetId="80" hidden="1">#REF!</definedName>
    <definedName name="Rwvu.Japan_Capers_Ed_Pub." hidden="1">#REF!</definedName>
    <definedName name="Rwvu.KJP_CC." localSheetId="2" hidden="1">#REF!</definedName>
    <definedName name="Rwvu.KJP_CC." localSheetId="3" hidden="1">#REF!</definedName>
    <definedName name="Rwvu.KJP_CC." localSheetId="4" hidden="1">#REF!</definedName>
    <definedName name="Rwvu.KJP_CC." localSheetId="5" hidden="1">#REF!</definedName>
    <definedName name="Rwvu.KJP_CC." localSheetId="7" hidden="1">#REF!</definedName>
    <definedName name="Rwvu.KJP_CC." localSheetId="8" hidden="1">#REF!</definedName>
    <definedName name="Rwvu.KJP_CC." localSheetId="10" hidden="1">#REF!</definedName>
    <definedName name="Rwvu.KJP_CC." localSheetId="12" hidden="1">#REF!</definedName>
    <definedName name="Rwvu.KJP_CC." localSheetId="14" hidden="1">#REF!</definedName>
    <definedName name="Rwvu.KJP_CC." localSheetId="15" hidden="1">#REF!</definedName>
    <definedName name="Rwvu.KJP_CC." localSheetId="19" hidden="1">#REF!</definedName>
    <definedName name="Rwvu.KJP_CC." localSheetId="22" hidden="1">#REF!</definedName>
    <definedName name="Rwvu.KJP_CC." localSheetId="23" hidden="1">#REF!</definedName>
    <definedName name="Rwvu.KJP_CC." localSheetId="24" hidden="1">#REF!</definedName>
    <definedName name="Rwvu.KJP_CC." localSheetId="26" hidden="1">#REF!</definedName>
    <definedName name="Rwvu.KJP_CC." localSheetId="27" hidden="1">#REF!</definedName>
    <definedName name="Rwvu.KJP_CC." localSheetId="31" hidden="1">#REF!</definedName>
    <definedName name="Rwvu.KJP_CC." localSheetId="35" hidden="1">#REF!</definedName>
    <definedName name="Rwvu.KJP_CC." localSheetId="30" hidden="1">#REF!</definedName>
    <definedName name="Rwvu.KJP_CC." localSheetId="37" hidden="1">#REF!</definedName>
    <definedName name="Rwvu.KJP_CC." localSheetId="43" hidden="1">#REF!</definedName>
    <definedName name="Rwvu.KJP_CC." localSheetId="45" hidden="1">#REF!</definedName>
    <definedName name="Rwvu.KJP_CC." localSheetId="48" hidden="1">#REF!</definedName>
    <definedName name="Rwvu.KJP_CC." localSheetId="49" hidden="1">#REF!</definedName>
    <definedName name="Rwvu.KJP_CC." localSheetId="50" hidden="1">#REF!</definedName>
    <definedName name="Rwvu.KJP_CC." localSheetId="51" hidden="1">#REF!</definedName>
    <definedName name="Rwvu.KJP_CC." localSheetId="58" hidden="1">#REF!</definedName>
    <definedName name="Rwvu.KJP_CC." localSheetId="59" hidden="1">#REF!</definedName>
    <definedName name="Rwvu.KJP_CC." localSheetId="62" hidden="1">#REF!</definedName>
    <definedName name="Rwvu.KJP_CC." localSheetId="63" hidden="1">#REF!</definedName>
    <definedName name="Rwvu.KJP_CC." localSheetId="61" hidden="1">#REF!</definedName>
    <definedName name="Rwvu.KJP_CC." localSheetId="67" hidden="1">#REF!</definedName>
    <definedName name="Rwvu.KJP_CC." localSheetId="72" hidden="1">#REF!</definedName>
    <definedName name="Rwvu.KJP_CC." localSheetId="73" hidden="1">#REF!</definedName>
    <definedName name="Rwvu.KJP_CC." localSheetId="74" hidden="1">#REF!</definedName>
    <definedName name="Rwvu.KJP_CC." localSheetId="77" hidden="1">#REF!</definedName>
    <definedName name="Rwvu.KJP_CC." localSheetId="55" hidden="1">#REF!</definedName>
    <definedName name="Rwvu.KJP_CC." localSheetId="80" hidden="1">#REF!</definedName>
    <definedName name="Rwvu.KJP_CC." hidden="1">#REF!</definedName>
    <definedName name="sencount" localSheetId="22" hidden="1">1</definedName>
    <definedName name="sencount" localSheetId="23" hidden="1">1</definedName>
    <definedName name="sencount" localSheetId="24" hidden="1">1</definedName>
    <definedName name="sencount" localSheetId="72" hidden="1">3</definedName>
    <definedName name="sencount" localSheetId="73" hidden="1">3</definedName>
    <definedName name="sencount" hidden="1">1</definedName>
    <definedName name="Swvu.CapersView." localSheetId="2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localSheetId="5" hidden="1">[1]MASTER!#REF!</definedName>
    <definedName name="Swvu.CapersView." localSheetId="7" hidden="1">[1]MASTER!#REF!</definedName>
    <definedName name="Swvu.CapersView." localSheetId="8" hidden="1">[1]MASTER!#REF!</definedName>
    <definedName name="Swvu.CapersView." localSheetId="10" hidden="1">[1]MASTER!#REF!</definedName>
    <definedName name="Swvu.CapersView." localSheetId="12" hidden="1">[1]MASTER!#REF!</definedName>
    <definedName name="Swvu.CapersView." localSheetId="14" hidden="1">[1]MASTER!#REF!</definedName>
    <definedName name="Swvu.CapersView." localSheetId="15" hidden="1">[1]MASTER!#REF!</definedName>
    <definedName name="Swvu.CapersView." localSheetId="19" hidden="1">[1]MASTER!#REF!</definedName>
    <definedName name="Swvu.CapersView." localSheetId="22" hidden="1">[1]MASTER!#REF!</definedName>
    <definedName name="Swvu.CapersView." localSheetId="23" hidden="1">[1]MASTER!#REF!</definedName>
    <definedName name="Swvu.CapersView." localSheetId="24" hidden="1">[1]MASTER!#REF!</definedName>
    <definedName name="Swvu.CapersView." localSheetId="26" hidden="1">[1]MASTER!#REF!</definedName>
    <definedName name="Swvu.CapersView." localSheetId="27" hidden="1">[1]MASTER!#REF!</definedName>
    <definedName name="Swvu.CapersView." localSheetId="31" hidden="1">[1]MASTER!#REF!</definedName>
    <definedName name="Swvu.CapersView." localSheetId="35" hidden="1">[1]MASTER!#REF!</definedName>
    <definedName name="Swvu.CapersView." localSheetId="37" hidden="1">[1]MASTER!#REF!</definedName>
    <definedName name="Swvu.CapersView." localSheetId="43" hidden="1">[1]MASTER!#REF!</definedName>
    <definedName name="Swvu.CapersView." localSheetId="45" hidden="1">[1]MASTER!#REF!</definedName>
    <definedName name="Swvu.CapersView." localSheetId="48" hidden="1">[1]MASTER!#REF!</definedName>
    <definedName name="Swvu.CapersView." localSheetId="49" hidden="1">[1]MASTER!#REF!</definedName>
    <definedName name="Swvu.CapersView." localSheetId="50" hidden="1">[1]MASTER!#REF!</definedName>
    <definedName name="Swvu.CapersView." localSheetId="51" hidden="1">[1]MASTER!#REF!</definedName>
    <definedName name="Swvu.CapersView." localSheetId="58" hidden="1">[1]MASTER!#REF!</definedName>
    <definedName name="Swvu.CapersView." localSheetId="59" hidden="1">[1]MASTER!#REF!</definedName>
    <definedName name="Swvu.CapersView." localSheetId="62" hidden="1">[1]MASTER!#REF!</definedName>
    <definedName name="Swvu.CapersView." localSheetId="63" hidden="1">[1]MASTER!#REF!</definedName>
    <definedName name="Swvu.CapersView." localSheetId="61" hidden="1">[1]MASTER!#REF!</definedName>
    <definedName name="Swvu.CapersView." localSheetId="67" hidden="1">[1]MASTER!#REF!</definedName>
    <definedName name="Swvu.CapersView." localSheetId="72" hidden="1">[1]MASTER!#REF!</definedName>
    <definedName name="Swvu.CapersView." localSheetId="73" hidden="1">[1]MASTER!#REF!</definedName>
    <definedName name="Swvu.CapersView." localSheetId="74" hidden="1">[1]MASTER!#REF!</definedName>
    <definedName name="Swvu.CapersView." localSheetId="77" hidden="1">[1]MASTER!#REF!</definedName>
    <definedName name="Swvu.CapersView." localSheetId="55" hidden="1">[1]MASTER!#REF!</definedName>
    <definedName name="Swvu.CapersView." localSheetId="80" hidden="1">[1]MASTER!#REF!</definedName>
    <definedName name="Swvu.CapersView." hidden="1">[1]MASTER!#REF!</definedName>
    <definedName name="Swvu.Japan_Capers_Ed_Pub." localSheetId="2" hidden="1">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5" hidden="1">#REF!</definedName>
    <definedName name="Swvu.Japan_Capers_Ed_Pub." localSheetId="7" hidden="1">#REF!</definedName>
    <definedName name="Swvu.Japan_Capers_Ed_Pub." localSheetId="8" hidden="1">#REF!</definedName>
    <definedName name="Swvu.Japan_Capers_Ed_Pub." localSheetId="10" hidden="1">#REF!</definedName>
    <definedName name="Swvu.Japan_Capers_Ed_Pub." localSheetId="12" hidden="1">#REF!</definedName>
    <definedName name="Swvu.Japan_Capers_Ed_Pub." localSheetId="14" hidden="1">#REF!</definedName>
    <definedName name="Swvu.Japan_Capers_Ed_Pub." localSheetId="15" hidden="1">#REF!</definedName>
    <definedName name="Swvu.Japan_Capers_Ed_Pub." localSheetId="19" hidden="1">#REF!</definedName>
    <definedName name="Swvu.Japan_Capers_Ed_Pub." localSheetId="22" hidden="1">#REF!</definedName>
    <definedName name="Swvu.Japan_Capers_Ed_Pub." localSheetId="23" hidden="1">#REF!</definedName>
    <definedName name="Swvu.Japan_Capers_Ed_Pub." localSheetId="24" hidden="1">#REF!</definedName>
    <definedName name="Swvu.Japan_Capers_Ed_Pub." localSheetId="26" hidden="1">#REF!</definedName>
    <definedName name="Swvu.Japan_Capers_Ed_Pub." localSheetId="27" hidden="1">#REF!</definedName>
    <definedName name="Swvu.Japan_Capers_Ed_Pub." localSheetId="31" hidden="1">#REF!</definedName>
    <definedName name="Swvu.Japan_Capers_Ed_Pub." localSheetId="35" hidden="1">#REF!</definedName>
    <definedName name="Swvu.Japan_Capers_Ed_Pub." localSheetId="30" hidden="1">#REF!</definedName>
    <definedName name="Swvu.Japan_Capers_Ed_Pub." localSheetId="37" hidden="1">#REF!</definedName>
    <definedName name="Swvu.Japan_Capers_Ed_Pub." localSheetId="43" hidden="1">#REF!</definedName>
    <definedName name="Swvu.Japan_Capers_Ed_Pub." localSheetId="45" hidden="1">#REF!</definedName>
    <definedName name="Swvu.Japan_Capers_Ed_Pub." localSheetId="48" hidden="1">#REF!</definedName>
    <definedName name="Swvu.Japan_Capers_Ed_Pub." localSheetId="49" hidden="1">#REF!</definedName>
    <definedName name="Swvu.Japan_Capers_Ed_Pub." localSheetId="50" hidden="1">#REF!</definedName>
    <definedName name="Swvu.Japan_Capers_Ed_Pub." localSheetId="51" hidden="1">#REF!</definedName>
    <definedName name="Swvu.Japan_Capers_Ed_Pub." localSheetId="58" hidden="1">#REF!</definedName>
    <definedName name="Swvu.Japan_Capers_Ed_Pub." localSheetId="59" hidden="1">#REF!</definedName>
    <definedName name="Swvu.Japan_Capers_Ed_Pub." localSheetId="62" hidden="1">#REF!</definedName>
    <definedName name="Swvu.Japan_Capers_Ed_Pub." localSheetId="63" hidden="1">#REF!</definedName>
    <definedName name="Swvu.Japan_Capers_Ed_Pub." localSheetId="61" hidden="1">#REF!</definedName>
    <definedName name="Swvu.Japan_Capers_Ed_Pub." localSheetId="67" hidden="1">#REF!</definedName>
    <definedName name="Swvu.Japan_Capers_Ed_Pub." localSheetId="72" hidden="1">#REF!</definedName>
    <definedName name="Swvu.Japan_Capers_Ed_Pub." localSheetId="73" hidden="1">#REF!</definedName>
    <definedName name="Swvu.Japan_Capers_Ed_Pub." localSheetId="74" hidden="1">#REF!</definedName>
    <definedName name="Swvu.Japan_Capers_Ed_Pub." localSheetId="77" hidden="1">#REF!</definedName>
    <definedName name="Swvu.Japan_Capers_Ed_Pub." localSheetId="55" hidden="1">#REF!</definedName>
    <definedName name="Swvu.Japan_Capers_Ed_Pub." localSheetId="80" hidden="1">#REF!</definedName>
    <definedName name="Swvu.Japan_Capers_Ed_Pub." hidden="1">#REF!</definedName>
    <definedName name="Swvu.KJP_CC." localSheetId="2" hidden="1">#REF!</definedName>
    <definedName name="Swvu.KJP_CC." localSheetId="3" hidden="1">#REF!</definedName>
    <definedName name="Swvu.KJP_CC." localSheetId="4" hidden="1">#REF!</definedName>
    <definedName name="Swvu.KJP_CC." localSheetId="5" hidden="1">#REF!</definedName>
    <definedName name="Swvu.KJP_CC." localSheetId="7" hidden="1">#REF!</definedName>
    <definedName name="Swvu.KJP_CC." localSheetId="8" hidden="1">#REF!</definedName>
    <definedName name="Swvu.KJP_CC." localSheetId="10" hidden="1">#REF!</definedName>
    <definedName name="Swvu.KJP_CC." localSheetId="12" hidden="1">#REF!</definedName>
    <definedName name="Swvu.KJP_CC." localSheetId="14" hidden="1">#REF!</definedName>
    <definedName name="Swvu.KJP_CC." localSheetId="15" hidden="1">#REF!</definedName>
    <definedName name="Swvu.KJP_CC." localSheetId="19" hidden="1">#REF!</definedName>
    <definedName name="Swvu.KJP_CC." localSheetId="22" hidden="1">#REF!</definedName>
    <definedName name="Swvu.KJP_CC." localSheetId="23" hidden="1">#REF!</definedName>
    <definedName name="Swvu.KJP_CC." localSheetId="24" hidden="1">#REF!</definedName>
    <definedName name="Swvu.KJP_CC." localSheetId="26" hidden="1">#REF!</definedName>
    <definedName name="Swvu.KJP_CC." localSheetId="27" hidden="1">#REF!</definedName>
    <definedName name="Swvu.KJP_CC." localSheetId="31" hidden="1">#REF!</definedName>
    <definedName name="Swvu.KJP_CC." localSheetId="35" hidden="1">#REF!</definedName>
    <definedName name="Swvu.KJP_CC." localSheetId="30" hidden="1">#REF!</definedName>
    <definedName name="Swvu.KJP_CC." localSheetId="37" hidden="1">#REF!</definedName>
    <definedName name="Swvu.KJP_CC." localSheetId="43" hidden="1">#REF!</definedName>
    <definedName name="Swvu.KJP_CC." localSheetId="45" hidden="1">#REF!</definedName>
    <definedName name="Swvu.KJP_CC." localSheetId="48" hidden="1">#REF!</definedName>
    <definedName name="Swvu.KJP_CC." localSheetId="49" hidden="1">#REF!</definedName>
    <definedName name="Swvu.KJP_CC." localSheetId="50" hidden="1">#REF!</definedName>
    <definedName name="Swvu.KJP_CC." localSheetId="51" hidden="1">#REF!</definedName>
    <definedName name="Swvu.KJP_CC." localSheetId="58" hidden="1">#REF!</definedName>
    <definedName name="Swvu.KJP_CC." localSheetId="59" hidden="1">#REF!</definedName>
    <definedName name="Swvu.KJP_CC." localSheetId="62" hidden="1">#REF!</definedName>
    <definedName name="Swvu.KJP_CC." localSheetId="63" hidden="1">#REF!</definedName>
    <definedName name="Swvu.KJP_CC." localSheetId="61" hidden="1">#REF!</definedName>
    <definedName name="Swvu.KJP_CC." localSheetId="67" hidden="1">#REF!</definedName>
    <definedName name="Swvu.KJP_CC." localSheetId="72" hidden="1">#REF!</definedName>
    <definedName name="Swvu.KJP_CC." localSheetId="73" hidden="1">#REF!</definedName>
    <definedName name="Swvu.KJP_CC." localSheetId="74" hidden="1">#REF!</definedName>
    <definedName name="Swvu.KJP_CC." localSheetId="77" hidden="1">#REF!</definedName>
    <definedName name="Swvu.KJP_CC." localSheetId="55" hidden="1">#REF!</definedName>
    <definedName name="Swvu.KJP_CC." localSheetId="80" hidden="1">#REF!</definedName>
    <definedName name="Swvu.KJP_CC." hidden="1">#REF!</definedName>
    <definedName name="trte" localSheetId="22" hidden="1">{#N/A,#N/A,FALSE,"PRJCTED QTRLY $'s"}</definedName>
    <definedName name="trte" localSheetId="23" hidden="1">{#N/A,#N/A,FALSE,"PRJCTED QTRLY $'s"}</definedName>
    <definedName name="trte" localSheetId="24" hidden="1">{#N/A,#N/A,FALSE,"PRJCTED QTRLY $'s"}</definedName>
    <definedName name="trte" localSheetId="42" hidden="1">{#N/A,#N/A,FALSE,"PRJCTED QTRLY $'s"}</definedName>
    <definedName name="trte" localSheetId="48" hidden="1">{#N/A,#N/A,FALSE,"PRJCTED QTRLY $'s"}</definedName>
    <definedName name="trte" localSheetId="49" hidden="1">{#N/A,#N/A,FALSE,"PRJCTED QTRLY $'s"}</definedName>
    <definedName name="trte" localSheetId="50" hidden="1">{#N/A,#N/A,FALSE,"PRJCTED QTRLY $'s"}</definedName>
    <definedName name="trte" localSheetId="51" hidden="1">{#N/A,#N/A,FALSE,"PRJCTED QTRLY $'s"}</definedName>
    <definedName name="trte" localSheetId="63" hidden="1">{#N/A,#N/A,FALSE,"PRJCTED QTRLY $'s"}</definedName>
    <definedName name="trte" hidden="1">{#N/A,#N/A,FALSE,"PRJCTED QTRLY $'s"}</definedName>
    <definedName name="vvv" localSheetId="22" hidden="1">{"Japan_Capers_Ed_Pub",#N/A,FALSE,"DI 2 YEAR MASTER SCHEDULE"}</definedName>
    <definedName name="vvv" localSheetId="23" hidden="1">{"Japan_Capers_Ed_Pub",#N/A,FALSE,"DI 2 YEAR MASTER SCHEDULE"}</definedName>
    <definedName name="vvv" localSheetId="24" hidden="1">{"Japan_Capers_Ed_Pub",#N/A,FALSE,"DI 2 YEAR MASTER SCHEDULE"}</definedName>
    <definedName name="vvv" localSheetId="42" hidden="1">{"Japan_Capers_Ed_Pub",#N/A,FALSE,"DI 2 YEAR MASTER SCHEDULE"}</definedName>
    <definedName name="vvv" localSheetId="48" hidden="1">{"Japan_Capers_Ed_Pub",#N/A,FALSE,"DI 2 YEAR MASTER SCHEDULE"}</definedName>
    <definedName name="vvv" localSheetId="49" hidden="1">{"Japan_Capers_Ed_Pub",#N/A,FALSE,"DI 2 YEAR MASTER SCHEDULE"}</definedName>
    <definedName name="vvv" localSheetId="50" hidden="1">{"Japan_Capers_Ed_Pub",#N/A,FALSE,"DI 2 YEAR MASTER SCHEDULE"}</definedName>
    <definedName name="vvv" localSheetId="51" hidden="1">{"Japan_Capers_Ed_Pub",#N/A,FALSE,"DI 2 YEAR MASTER SCHEDULE"}</definedName>
    <definedName name="vvv" localSheetId="63" hidden="1">{"Japan_Capers_Ed_Pub",#N/A,FALSE,"DI 2 YEAR MASTER SCHEDULE"}</definedName>
    <definedName name="vvv" hidden="1">{"Japan_Capers_Ed_Pub",#N/A,FALSE,"DI 2 YEAR MASTER SCHEDULE"}</definedName>
    <definedName name="vvvv" localSheetId="22" hidden="1">{#N/A,#N/A,FALSE,"PRJCTED MNTHLY QTY's"}</definedName>
    <definedName name="vvvv" localSheetId="23" hidden="1">{#N/A,#N/A,FALSE,"PRJCTED MNTHLY QTY's"}</definedName>
    <definedName name="vvvv" localSheetId="24" hidden="1">{#N/A,#N/A,FALSE,"PRJCTED MNTHLY QTY's"}</definedName>
    <definedName name="vvvv" localSheetId="42" hidden="1">{#N/A,#N/A,FALSE,"PRJCTED MNTHLY QTY's"}</definedName>
    <definedName name="vvvv" localSheetId="48" hidden="1">{#N/A,#N/A,FALSE,"PRJCTED MNTHLY QTY's"}</definedName>
    <definedName name="vvvv" localSheetId="49" hidden="1">{#N/A,#N/A,FALSE,"PRJCTED MNTHLY QTY's"}</definedName>
    <definedName name="vvvv" localSheetId="50" hidden="1">{#N/A,#N/A,FALSE,"PRJCTED MNTHLY QTY's"}</definedName>
    <definedName name="vvvv" localSheetId="51" hidden="1">{#N/A,#N/A,FALSE,"PRJCTED MNTHLY QTY's"}</definedName>
    <definedName name="vvvv" localSheetId="63" hidden="1">{#N/A,#N/A,FALSE,"PRJCTED MNTHLY QTY's"}</definedName>
    <definedName name="vvvv" hidden="1">{#N/A,#N/A,FALSE,"PRJCTED MNTHLY QTY's"}</definedName>
    <definedName name="wrn.CapersPlotter." localSheetId="10" hidden="1">{#N/A,#N/A,FALSE,"DI 2 YEAR MASTER SCHEDULE"}</definedName>
    <definedName name="wrn.CapersPlotter." localSheetId="22" hidden="1">{#N/A,#N/A,FALSE,"DI 2 YEAR MASTER SCHEDULE"}</definedName>
    <definedName name="wrn.CapersPlotter." localSheetId="23" hidden="1">{#N/A,#N/A,FALSE,"DI 2 YEAR MASTER SCHEDULE"}</definedName>
    <definedName name="wrn.CapersPlotter." localSheetId="24" hidden="1">{#N/A,#N/A,FALSE,"DI 2 YEAR MASTER SCHEDULE"}</definedName>
    <definedName name="wrn.CapersPlotter." localSheetId="31" hidden="1">{#N/A,#N/A,FALSE,"DI 2 YEAR MASTER SCHEDULE"}</definedName>
    <definedName name="wrn.CapersPlotter." localSheetId="30" hidden="1">{#N/A,#N/A,FALSE,"DI 2 YEAR MASTER SCHEDULE"}</definedName>
    <definedName name="wrn.CapersPlotter." localSheetId="42" hidden="1">{#N/A,#N/A,FALSE,"DI 2 YEAR MASTER SCHEDULE"}</definedName>
    <definedName name="wrn.CapersPlotter." localSheetId="48" hidden="1">{#N/A,#N/A,FALSE,"DI 2 YEAR MASTER SCHEDULE"}</definedName>
    <definedName name="wrn.CapersPlotter." localSheetId="49" hidden="1">{#N/A,#N/A,FALSE,"DI 2 YEAR MASTER SCHEDULE"}</definedName>
    <definedName name="wrn.CapersPlotter." localSheetId="50" hidden="1">{#N/A,#N/A,FALSE,"DI 2 YEAR MASTER SCHEDULE"}</definedName>
    <definedName name="wrn.CapersPlotter." localSheetId="51" hidden="1">{#N/A,#N/A,FALSE,"DI 2 YEAR MASTER SCHEDULE"}</definedName>
    <definedName name="wrn.CapersPlotter." localSheetId="63" hidden="1">{#N/A,#N/A,FALSE,"DI 2 YEAR MASTER SCHEDULE"}</definedName>
    <definedName name="wrn.CapersPlotter." localSheetId="69" hidden="1">{#N/A,#N/A,FALSE,"DI 2 YEAR MASTER SCHEDULE"}</definedName>
    <definedName name="wrn.CapersPlotter." localSheetId="72" hidden="1">{#N/A,#N/A,FALSE,"DI 2 YEAR MASTER SCHEDULE"}</definedName>
    <definedName name="wrn.CapersPlotter." localSheetId="79" hidden="1">{#N/A,#N/A,FALSE,"DI 2 YEAR MASTER SCHEDULE"}</definedName>
    <definedName name="wrn.CapersPlotter." hidden="1">{#N/A,#N/A,FALSE,"DI 2 YEAR MASTER SCHEDULE"}</definedName>
    <definedName name="wrn.Edutainment._.Priority._.List." localSheetId="10" hidden="1">{#N/A,#N/A,FALSE,"DI 2 YEAR MASTER SCHEDULE"}</definedName>
    <definedName name="wrn.Edutainment._.Priority._.List." localSheetId="22" hidden="1">{#N/A,#N/A,FALSE,"DI 2 YEAR MASTER SCHEDULE"}</definedName>
    <definedName name="wrn.Edutainment._.Priority._.List." localSheetId="23" hidden="1">{#N/A,#N/A,FALSE,"DI 2 YEAR MASTER SCHEDULE"}</definedName>
    <definedName name="wrn.Edutainment._.Priority._.List." localSheetId="24" hidden="1">{#N/A,#N/A,FALSE,"DI 2 YEAR MASTER SCHEDULE"}</definedName>
    <definedName name="wrn.Edutainment._.Priority._.List." localSheetId="31" hidden="1">{#N/A,#N/A,FALSE,"DI 2 YEAR MASTER SCHEDULE"}</definedName>
    <definedName name="wrn.Edutainment._.Priority._.List." localSheetId="30" hidden="1">{#N/A,#N/A,FALSE,"DI 2 YEAR MASTER SCHEDULE"}</definedName>
    <definedName name="wrn.Edutainment._.Priority._.List." localSheetId="42" hidden="1">{#N/A,#N/A,FALSE,"DI 2 YEAR MASTER SCHEDULE"}</definedName>
    <definedName name="wrn.Edutainment._.Priority._.List." localSheetId="48" hidden="1">{#N/A,#N/A,FALSE,"DI 2 YEAR MASTER SCHEDULE"}</definedName>
    <definedName name="wrn.Edutainment._.Priority._.List." localSheetId="49" hidden="1">{#N/A,#N/A,FALSE,"DI 2 YEAR MASTER SCHEDULE"}</definedName>
    <definedName name="wrn.Edutainment._.Priority._.List." localSheetId="50" hidden="1">{#N/A,#N/A,FALSE,"DI 2 YEAR MASTER SCHEDULE"}</definedName>
    <definedName name="wrn.Edutainment._.Priority._.List." localSheetId="51" hidden="1">{#N/A,#N/A,FALSE,"DI 2 YEAR MASTER SCHEDULE"}</definedName>
    <definedName name="wrn.Edutainment._.Priority._.List." localSheetId="63" hidden="1">{#N/A,#N/A,FALSE,"DI 2 YEAR MASTER SCHEDULE"}</definedName>
    <definedName name="wrn.Edutainment._.Priority._.List." localSheetId="69" hidden="1">{#N/A,#N/A,FALSE,"DI 2 YEAR MASTER SCHEDULE"}</definedName>
    <definedName name="wrn.Edutainment._.Priority._.List." localSheetId="72" hidden="1">{#N/A,#N/A,FALSE,"DI 2 YEAR MASTER SCHEDULE"}</definedName>
    <definedName name="wrn.Edutainment._.Priority._.List." localSheetId="79" hidden="1">{#N/A,#N/A,FALSE,"DI 2 YEAR MASTER SCHEDULE"}</definedName>
    <definedName name="wrn.Edutainment._.Priority._.List." hidden="1">{#N/A,#N/A,FALSE,"DI 2 YEAR MASTER SCHEDULE"}</definedName>
    <definedName name="wrn.Japan_Capers_Ed._.Pub." localSheetId="10" hidden="1">{"Japan_Capers_Ed_Pub",#N/A,FALSE,"DI 2 YEAR MASTER SCHEDULE"}</definedName>
    <definedName name="wrn.Japan_Capers_Ed._.Pub." localSheetId="22" hidden="1">{"Japan_Capers_Ed_Pub",#N/A,FALSE,"DI 2 YEAR MASTER SCHEDULE"}</definedName>
    <definedName name="wrn.Japan_Capers_Ed._.Pub." localSheetId="23" hidden="1">{"Japan_Capers_Ed_Pub",#N/A,FALSE,"DI 2 YEAR MASTER SCHEDULE"}</definedName>
    <definedName name="wrn.Japan_Capers_Ed._.Pub." localSheetId="24" hidden="1">{"Japan_Capers_Ed_Pub",#N/A,FALSE,"DI 2 YEAR MASTER SCHEDULE"}</definedName>
    <definedName name="wrn.Japan_Capers_Ed._.Pub." localSheetId="31" hidden="1">{"Japan_Capers_Ed_Pub",#N/A,FALSE,"DI 2 YEAR MASTER SCHEDULE"}</definedName>
    <definedName name="wrn.Japan_Capers_Ed._.Pub." localSheetId="30" hidden="1">{"Japan_Capers_Ed_Pub",#N/A,FALSE,"DI 2 YEAR MASTER SCHEDULE"}</definedName>
    <definedName name="wrn.Japan_Capers_Ed._.Pub." localSheetId="42" hidden="1">{"Japan_Capers_Ed_Pub",#N/A,FALSE,"DI 2 YEAR MASTER SCHEDULE"}</definedName>
    <definedName name="wrn.Japan_Capers_Ed._.Pub." localSheetId="48" hidden="1">{"Japan_Capers_Ed_Pub",#N/A,FALSE,"DI 2 YEAR MASTER SCHEDULE"}</definedName>
    <definedName name="wrn.Japan_Capers_Ed._.Pub." localSheetId="49" hidden="1">{"Japan_Capers_Ed_Pub",#N/A,FALSE,"DI 2 YEAR MASTER SCHEDULE"}</definedName>
    <definedName name="wrn.Japan_Capers_Ed._.Pub." localSheetId="50" hidden="1">{"Japan_Capers_Ed_Pub",#N/A,FALSE,"DI 2 YEAR MASTER SCHEDULE"}</definedName>
    <definedName name="wrn.Japan_Capers_Ed._.Pub." localSheetId="51" hidden="1">{"Japan_Capers_Ed_Pub",#N/A,FALSE,"DI 2 YEAR MASTER SCHEDULE"}</definedName>
    <definedName name="wrn.Japan_Capers_Ed._.Pub." localSheetId="63" hidden="1">{"Japan_Capers_Ed_Pub",#N/A,FALSE,"DI 2 YEAR MASTER SCHEDULE"}</definedName>
    <definedName name="wrn.Japan_Capers_Ed._.Pub." localSheetId="69" hidden="1">{"Japan_Capers_Ed_Pub",#N/A,FALSE,"DI 2 YEAR MASTER SCHEDULE"}</definedName>
    <definedName name="wrn.Japan_Capers_Ed._.Pub." localSheetId="72" hidden="1">{"Japan_Capers_Ed_Pub",#N/A,FALSE,"DI 2 YEAR MASTER SCHEDULE"}</definedName>
    <definedName name="wrn.Japan_Capers_Ed._.Pub." localSheetId="79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10" hidden="1">{#N/A,#N/A,FALSE,"DI 2 YEAR MASTER SCHEDULE"}</definedName>
    <definedName name="wrn.Priority._.list." localSheetId="22" hidden="1">{#N/A,#N/A,FALSE,"DI 2 YEAR MASTER SCHEDULE"}</definedName>
    <definedName name="wrn.Priority._.list." localSheetId="23" hidden="1">{#N/A,#N/A,FALSE,"DI 2 YEAR MASTER SCHEDULE"}</definedName>
    <definedName name="wrn.Priority._.list." localSheetId="24" hidden="1">{#N/A,#N/A,FALSE,"DI 2 YEAR MASTER SCHEDULE"}</definedName>
    <definedName name="wrn.Priority._.list." localSheetId="31" hidden="1">{#N/A,#N/A,FALSE,"DI 2 YEAR MASTER SCHEDULE"}</definedName>
    <definedName name="wrn.Priority._.list." localSheetId="30" hidden="1">{#N/A,#N/A,FALSE,"DI 2 YEAR MASTER SCHEDULE"}</definedName>
    <definedName name="wrn.Priority._.list." localSheetId="42" hidden="1">{#N/A,#N/A,FALSE,"DI 2 YEAR MASTER SCHEDULE"}</definedName>
    <definedName name="wrn.Priority._.list." localSheetId="48" hidden="1">{#N/A,#N/A,FALSE,"DI 2 YEAR MASTER SCHEDULE"}</definedName>
    <definedName name="wrn.Priority._.list." localSheetId="49" hidden="1">{#N/A,#N/A,FALSE,"DI 2 YEAR MASTER SCHEDULE"}</definedName>
    <definedName name="wrn.Priority._.list." localSheetId="50" hidden="1">{#N/A,#N/A,FALSE,"DI 2 YEAR MASTER SCHEDULE"}</definedName>
    <definedName name="wrn.Priority._.list." localSheetId="51" hidden="1">{#N/A,#N/A,FALSE,"DI 2 YEAR MASTER SCHEDULE"}</definedName>
    <definedName name="wrn.Priority._.list." localSheetId="63" hidden="1">{#N/A,#N/A,FALSE,"DI 2 YEAR MASTER SCHEDULE"}</definedName>
    <definedName name="wrn.Priority._.list." localSheetId="69" hidden="1">{#N/A,#N/A,FALSE,"DI 2 YEAR MASTER SCHEDULE"}</definedName>
    <definedName name="wrn.Priority._.list." localSheetId="72" hidden="1">{#N/A,#N/A,FALSE,"DI 2 YEAR MASTER SCHEDULE"}</definedName>
    <definedName name="wrn.Priority._.list." localSheetId="79" hidden="1">{#N/A,#N/A,FALSE,"DI 2 YEAR MASTER SCHEDULE"}</definedName>
    <definedName name="wrn.Priority._.list." hidden="1">{#N/A,#N/A,FALSE,"DI 2 YEAR MASTER SCHEDULE"}</definedName>
    <definedName name="wrn.Prjcted._.Mnthly._.Qtys." localSheetId="10" hidden="1">{#N/A,#N/A,FALSE,"PRJCTED MNTHLY QTY's"}</definedName>
    <definedName name="wrn.Prjcted._.Mnthly._.Qtys." localSheetId="22" hidden="1">{#N/A,#N/A,FALSE,"PRJCTED MNTHLY QTY's"}</definedName>
    <definedName name="wrn.Prjcted._.Mnthly._.Qtys." localSheetId="23" hidden="1">{#N/A,#N/A,FALSE,"PRJCTED MNTHLY QTY's"}</definedName>
    <definedName name="wrn.Prjcted._.Mnthly._.Qtys." localSheetId="24" hidden="1">{#N/A,#N/A,FALSE,"PRJCTED MNTHLY QTY's"}</definedName>
    <definedName name="wrn.Prjcted._.Mnthly._.Qtys." localSheetId="31" hidden="1">{#N/A,#N/A,FALSE,"PRJCTED MNTHLY QTY's"}</definedName>
    <definedName name="wrn.Prjcted._.Mnthly._.Qtys." localSheetId="30" hidden="1">{#N/A,#N/A,FALSE,"PRJCTED MNTHLY QTY's"}</definedName>
    <definedName name="wrn.Prjcted._.Mnthly._.Qtys." localSheetId="42" hidden="1">{#N/A,#N/A,FALSE,"PRJCTED MNTHLY QTY's"}</definedName>
    <definedName name="wrn.Prjcted._.Mnthly._.Qtys." localSheetId="48" hidden="1">{#N/A,#N/A,FALSE,"PRJCTED MNTHLY QTY's"}</definedName>
    <definedName name="wrn.Prjcted._.Mnthly._.Qtys." localSheetId="49" hidden="1">{#N/A,#N/A,FALSE,"PRJCTED MNTHLY QTY's"}</definedName>
    <definedName name="wrn.Prjcted._.Mnthly._.Qtys." localSheetId="50" hidden="1">{#N/A,#N/A,FALSE,"PRJCTED MNTHLY QTY's"}</definedName>
    <definedName name="wrn.Prjcted._.Mnthly._.Qtys." localSheetId="51" hidden="1">{#N/A,#N/A,FALSE,"PRJCTED MNTHLY QTY's"}</definedName>
    <definedName name="wrn.Prjcted._.Mnthly._.Qtys." localSheetId="63" hidden="1">{#N/A,#N/A,FALSE,"PRJCTED MNTHLY QTY's"}</definedName>
    <definedName name="wrn.Prjcted._.Mnthly._.Qtys." localSheetId="69" hidden="1">{#N/A,#N/A,FALSE,"PRJCTED MNTHLY QTY's"}</definedName>
    <definedName name="wrn.Prjcted._.Mnthly._.Qtys." localSheetId="72" hidden="1">{#N/A,#N/A,FALSE,"PRJCTED MNTHLY QTY's"}</definedName>
    <definedName name="wrn.Prjcted._.Mnthly._.Qtys." localSheetId="79" hidden="1">{#N/A,#N/A,FALSE,"PRJCTED MNTHLY QTY's"}</definedName>
    <definedName name="wrn.Prjcted._.Mnthly._.Qtys." hidden="1">{#N/A,#N/A,FALSE,"PRJCTED MNTHLY QTY's"}</definedName>
    <definedName name="wrn.Prjcted._.Qtrly._.Dollars." localSheetId="10" hidden="1">{#N/A,#N/A,FALSE,"PRJCTED QTRLY $'s"}</definedName>
    <definedName name="wrn.Prjcted._.Qtrly._.Dollars." localSheetId="22" hidden="1">{#N/A,#N/A,FALSE,"PRJCTED QTRLY $'s"}</definedName>
    <definedName name="wrn.Prjcted._.Qtrly._.Dollars." localSheetId="23" hidden="1">{#N/A,#N/A,FALSE,"PRJCTED QTRLY $'s"}</definedName>
    <definedName name="wrn.Prjcted._.Qtrly._.Dollars." localSheetId="24" hidden="1">{#N/A,#N/A,FALSE,"PRJCTED QTRLY $'s"}</definedName>
    <definedName name="wrn.Prjcted._.Qtrly._.Dollars." localSheetId="31" hidden="1">{#N/A,#N/A,FALSE,"PRJCTED QTRLY $'s"}</definedName>
    <definedName name="wrn.Prjcted._.Qtrly._.Dollars." localSheetId="30" hidden="1">{#N/A,#N/A,FALSE,"PRJCTED QTRLY $'s"}</definedName>
    <definedName name="wrn.Prjcted._.Qtrly._.Dollars." localSheetId="42" hidden="1">{#N/A,#N/A,FALSE,"PRJCTED QTRLY $'s"}</definedName>
    <definedName name="wrn.Prjcted._.Qtrly._.Dollars." localSheetId="48" hidden="1">{#N/A,#N/A,FALSE,"PRJCTED QTRLY $'s"}</definedName>
    <definedName name="wrn.Prjcted._.Qtrly._.Dollars." localSheetId="49" hidden="1">{#N/A,#N/A,FALSE,"PRJCTED QTRLY $'s"}</definedName>
    <definedName name="wrn.Prjcted._.Qtrly._.Dollars." localSheetId="50" hidden="1">{#N/A,#N/A,FALSE,"PRJCTED QTRLY $'s"}</definedName>
    <definedName name="wrn.Prjcted._.Qtrly._.Dollars." localSheetId="51" hidden="1">{#N/A,#N/A,FALSE,"PRJCTED QTRLY $'s"}</definedName>
    <definedName name="wrn.Prjcted._.Qtrly._.Dollars." localSheetId="63" hidden="1">{#N/A,#N/A,FALSE,"PRJCTED QTRLY $'s"}</definedName>
    <definedName name="wrn.Prjcted._.Qtrly._.Dollars." localSheetId="69" hidden="1">{#N/A,#N/A,FALSE,"PRJCTED QTRLY $'s"}</definedName>
    <definedName name="wrn.Prjcted._.Qtrly._.Dollars." localSheetId="72" hidden="1">{#N/A,#N/A,FALSE,"PRJCTED QTRLY $'s"}</definedName>
    <definedName name="wrn.Prjcted._.Qtrly._.Dollars." localSheetId="79" hidden="1">{#N/A,#N/A,FALSE,"PRJCTED QTRLY $'s"}</definedName>
    <definedName name="wrn.Prjcted._.Qtrly._.Dollars." hidden="1">{#N/A,#N/A,FALSE,"PRJCTED QTRLY $'s"}</definedName>
    <definedName name="wrn.Prjcted._.Qtrly._.Qtys." localSheetId="10" hidden="1">{#N/A,#N/A,FALSE,"PRJCTED QTRLY QTY's"}</definedName>
    <definedName name="wrn.Prjcted._.Qtrly._.Qtys." localSheetId="22" hidden="1">{#N/A,#N/A,FALSE,"PRJCTED QTRLY QTY's"}</definedName>
    <definedName name="wrn.Prjcted._.Qtrly._.Qtys." localSheetId="23" hidden="1">{#N/A,#N/A,FALSE,"PRJCTED QTRLY QTY's"}</definedName>
    <definedName name="wrn.Prjcted._.Qtrly._.Qtys." localSheetId="24" hidden="1">{#N/A,#N/A,FALSE,"PRJCTED QTRLY QTY's"}</definedName>
    <definedName name="wrn.Prjcted._.Qtrly._.Qtys." localSheetId="31" hidden="1">{#N/A,#N/A,FALSE,"PRJCTED QTRLY QTY's"}</definedName>
    <definedName name="wrn.Prjcted._.Qtrly._.Qtys." localSheetId="30" hidden="1">{#N/A,#N/A,FALSE,"PRJCTED QTRLY QTY's"}</definedName>
    <definedName name="wrn.Prjcted._.Qtrly._.Qtys." localSheetId="42" hidden="1">{#N/A,#N/A,FALSE,"PRJCTED QTRLY QTY's"}</definedName>
    <definedName name="wrn.Prjcted._.Qtrly._.Qtys." localSheetId="48" hidden="1">{#N/A,#N/A,FALSE,"PRJCTED QTRLY QTY's"}</definedName>
    <definedName name="wrn.Prjcted._.Qtrly._.Qtys." localSheetId="49" hidden="1">{#N/A,#N/A,FALSE,"PRJCTED QTRLY QTY's"}</definedName>
    <definedName name="wrn.Prjcted._.Qtrly._.Qtys." localSheetId="50" hidden="1">{#N/A,#N/A,FALSE,"PRJCTED QTRLY QTY's"}</definedName>
    <definedName name="wrn.Prjcted._.Qtrly._.Qtys." localSheetId="51" hidden="1">{#N/A,#N/A,FALSE,"PRJCTED QTRLY QTY's"}</definedName>
    <definedName name="wrn.Prjcted._.Qtrly._.Qtys." localSheetId="63" hidden="1">{#N/A,#N/A,FALSE,"PRJCTED QTRLY QTY's"}</definedName>
    <definedName name="wrn.Prjcted._.Qtrly._.Qtys." localSheetId="69" hidden="1">{#N/A,#N/A,FALSE,"PRJCTED QTRLY QTY's"}</definedName>
    <definedName name="wrn.Prjcted._.Qtrly._.Qtys." localSheetId="72" hidden="1">{#N/A,#N/A,FALSE,"PRJCTED QTRLY QTY's"}</definedName>
    <definedName name="wrn.Prjcted._.Qtrly._.Qtys." localSheetId="79" hidden="1">{#N/A,#N/A,FALSE,"PRJCTED QTRLY QTY's"}</definedName>
    <definedName name="wrn.Prjcted._.Qtrly._.Qtys." hidden="1">{#N/A,#N/A,FALSE,"PRJCTED QTRLY QTY's"}</definedName>
    <definedName name="wvu.CapersView.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3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3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8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5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5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6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6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7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7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3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3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5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5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6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6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7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7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3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3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8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5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5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6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6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7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7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2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2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2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4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4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4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5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5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6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XX" localSheetId="22" hidden="1">{"'PRODUCTIONCOST SHEET'!$B$3:$G$48"}</definedName>
    <definedName name="XXX" localSheetId="23" hidden="1">{"'PRODUCTIONCOST SHEET'!$B$3:$G$48"}</definedName>
    <definedName name="XXX" localSheetId="24" hidden="1">{"'PRODUCTIONCOST SHEET'!$B$3:$G$48"}</definedName>
    <definedName name="XXX" localSheetId="42" hidden="1">{"'PRODUCTIONCOST SHEET'!$B$3:$G$48"}</definedName>
    <definedName name="XXX" localSheetId="48" hidden="1">{"'PRODUCTIONCOST SHEET'!$B$3:$G$48"}</definedName>
    <definedName name="XXX" localSheetId="49" hidden="1">{"'PRODUCTIONCOST SHEET'!$B$3:$G$48"}</definedName>
    <definedName name="XXX" localSheetId="50" hidden="1">{"'PRODUCTIONCOST SHEET'!$B$3:$G$48"}</definedName>
    <definedName name="XXX" localSheetId="51" hidden="1">{"'PRODUCTIONCOST SHEET'!$B$3:$G$48"}</definedName>
    <definedName name="XXX" localSheetId="63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localSheetId="7" hidden="1">#REF!</definedName>
    <definedName name="Z_9A428CE1_B4D9_11D0_A8AA_0000C071AEE7_.wvu.PrintArea" localSheetId="8" hidden="1">#REF!</definedName>
    <definedName name="Z_9A428CE1_B4D9_11D0_A8AA_0000C071AEE7_.wvu.PrintArea" localSheetId="10" hidden="1">#REF!</definedName>
    <definedName name="Z_9A428CE1_B4D9_11D0_A8AA_0000C071AEE7_.wvu.PrintArea" localSheetId="12" hidden="1">#REF!</definedName>
    <definedName name="Z_9A428CE1_B4D9_11D0_A8AA_0000C071AEE7_.wvu.PrintArea" localSheetId="14" hidden="1">#REF!</definedName>
    <definedName name="Z_9A428CE1_B4D9_11D0_A8AA_0000C071AEE7_.wvu.PrintArea" localSheetId="15" hidden="1">#REF!</definedName>
    <definedName name="Z_9A428CE1_B4D9_11D0_A8AA_0000C071AEE7_.wvu.PrintArea" localSheetId="19" hidden="1">#REF!</definedName>
    <definedName name="Z_9A428CE1_B4D9_11D0_A8AA_0000C071AEE7_.wvu.PrintArea" localSheetId="22" hidden="1">#REF!</definedName>
    <definedName name="Z_9A428CE1_B4D9_11D0_A8AA_0000C071AEE7_.wvu.PrintArea" localSheetId="23" hidden="1">#REF!</definedName>
    <definedName name="Z_9A428CE1_B4D9_11D0_A8AA_0000C071AEE7_.wvu.PrintArea" localSheetId="24" hidden="1">#REF!</definedName>
    <definedName name="Z_9A428CE1_B4D9_11D0_A8AA_0000C071AEE7_.wvu.PrintArea" localSheetId="26" hidden="1">#REF!</definedName>
    <definedName name="Z_9A428CE1_B4D9_11D0_A8AA_0000C071AEE7_.wvu.PrintArea" localSheetId="27" hidden="1">#REF!</definedName>
    <definedName name="Z_9A428CE1_B4D9_11D0_A8AA_0000C071AEE7_.wvu.PrintArea" localSheetId="31" hidden="1">#REF!</definedName>
    <definedName name="Z_9A428CE1_B4D9_11D0_A8AA_0000C071AEE7_.wvu.PrintArea" localSheetId="35" hidden="1">#REF!</definedName>
    <definedName name="Z_9A428CE1_B4D9_11D0_A8AA_0000C071AEE7_.wvu.PrintArea" localSheetId="30" hidden="1">#REF!</definedName>
    <definedName name="Z_9A428CE1_B4D9_11D0_A8AA_0000C071AEE7_.wvu.PrintArea" localSheetId="37" hidden="1">#REF!</definedName>
    <definedName name="Z_9A428CE1_B4D9_11D0_A8AA_0000C071AEE7_.wvu.PrintArea" localSheetId="43" hidden="1">#REF!</definedName>
    <definedName name="Z_9A428CE1_B4D9_11D0_A8AA_0000C071AEE7_.wvu.PrintArea" localSheetId="45" hidden="1">#REF!</definedName>
    <definedName name="Z_9A428CE1_B4D9_11D0_A8AA_0000C071AEE7_.wvu.PrintArea" localSheetId="48" hidden="1">#REF!</definedName>
    <definedName name="Z_9A428CE1_B4D9_11D0_A8AA_0000C071AEE7_.wvu.PrintArea" localSheetId="49" hidden="1">#REF!</definedName>
    <definedName name="Z_9A428CE1_B4D9_11D0_A8AA_0000C071AEE7_.wvu.PrintArea" localSheetId="50" hidden="1">#REF!</definedName>
    <definedName name="Z_9A428CE1_B4D9_11D0_A8AA_0000C071AEE7_.wvu.PrintArea" localSheetId="51" hidden="1">#REF!</definedName>
    <definedName name="Z_9A428CE1_B4D9_11D0_A8AA_0000C071AEE7_.wvu.PrintArea" localSheetId="58" hidden="1">#REF!</definedName>
    <definedName name="Z_9A428CE1_B4D9_11D0_A8AA_0000C071AEE7_.wvu.PrintArea" localSheetId="59" hidden="1">#REF!</definedName>
    <definedName name="Z_9A428CE1_B4D9_11D0_A8AA_0000C071AEE7_.wvu.PrintArea" localSheetId="62" hidden="1">#REF!</definedName>
    <definedName name="Z_9A428CE1_B4D9_11D0_A8AA_0000C071AEE7_.wvu.PrintArea" localSheetId="63" hidden="1">#REF!</definedName>
    <definedName name="Z_9A428CE1_B4D9_11D0_A8AA_0000C071AEE7_.wvu.PrintArea" localSheetId="61" hidden="1">#REF!</definedName>
    <definedName name="Z_9A428CE1_B4D9_11D0_A8AA_0000C071AEE7_.wvu.PrintArea" localSheetId="67" hidden="1">#REF!</definedName>
    <definedName name="Z_9A428CE1_B4D9_11D0_A8AA_0000C071AEE7_.wvu.PrintArea" localSheetId="72" hidden="1">#REF!</definedName>
    <definedName name="Z_9A428CE1_B4D9_11D0_A8AA_0000C071AEE7_.wvu.PrintArea" localSheetId="73" hidden="1">#REF!</definedName>
    <definedName name="Z_9A428CE1_B4D9_11D0_A8AA_0000C071AEE7_.wvu.PrintArea" localSheetId="74" hidden="1">#REF!</definedName>
    <definedName name="Z_9A428CE1_B4D9_11D0_A8AA_0000C071AEE7_.wvu.PrintArea" localSheetId="77" hidden="1">#REF!</definedName>
    <definedName name="Z_9A428CE1_B4D9_11D0_A8AA_0000C071AEE7_.wvu.PrintArea" localSheetId="55" hidden="1">#REF!</definedName>
    <definedName name="Z_9A428CE1_B4D9_11D0_A8AA_0000C071AEE7_.wvu.PrintArea" localSheetId="80" hidden="1">#REF!</definedName>
    <definedName name="Z_9A428CE1_B4D9_11D0_A8AA_0000C071AEE7_.wvu.PrintArea" hidden="1">#REF!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8" hidden="1">[1]MASTER!#REF!,[1]MASTER!#REF!,[1]MASTER!#REF!,[1]MASTER!#REF!,[1]MASTER!#REF!,[1]MASTER!#REF!,[1]MASTER!#REF!,[1]MASTER!$A$98:$IV$272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12" hidden="1">[1]MASTER!#REF!,[1]MASTER!#REF!,[1]MASTER!#REF!,[1]MASTER!#REF!,[1]MASTER!#REF!,[1]MASTER!#REF!,[1]MASTER!#REF!,[1]MASTER!$A$98:$IV$272</definedName>
    <definedName name="Z_9A428CE1_B4D9_11D0_A8AA_0000C071AEE7_.wvu.Rows" localSheetId="14" hidden="1">[1]MASTER!#REF!,[1]MASTER!#REF!,[1]MASTER!#REF!,[1]MASTER!#REF!,[1]MASTER!#REF!,[1]MASTER!#REF!,[1]MASTER!#REF!,[1]MASTER!$A$98:$IV$272</definedName>
    <definedName name="Z_9A428CE1_B4D9_11D0_A8AA_0000C071AEE7_.wvu.Rows" localSheetId="15" hidden="1">[1]MASTER!#REF!,[1]MASTER!#REF!,[1]MASTER!#REF!,[1]MASTER!#REF!,[1]MASTER!#REF!,[1]MASTER!#REF!,[1]MASTER!#REF!,[1]MASTER!$A$98:$IV$272</definedName>
    <definedName name="Z_9A428CE1_B4D9_11D0_A8AA_0000C071AEE7_.wvu.Rows" localSheetId="19" hidden="1">[1]MASTER!#REF!,[1]MASTER!#REF!,[1]MASTER!#REF!,[1]MASTER!#REF!,[1]MASTER!#REF!,[1]MASTER!#REF!,[1]MASTER!#REF!,[1]MASTER!$A$98:$IV$272</definedName>
    <definedName name="Z_9A428CE1_B4D9_11D0_A8AA_0000C071AEE7_.wvu.Rows" localSheetId="22" hidden="1">[1]MASTER!#REF!,[1]MASTER!#REF!,[1]MASTER!#REF!,[1]MASTER!#REF!,[1]MASTER!#REF!,[1]MASTER!#REF!,[1]MASTER!#REF!,[1]MASTER!$A$98:$IV$272</definedName>
    <definedName name="Z_9A428CE1_B4D9_11D0_A8AA_0000C071AEE7_.wvu.Rows" localSheetId="23" hidden="1">[1]MASTER!#REF!,[1]MASTER!#REF!,[1]MASTER!#REF!,[1]MASTER!#REF!,[1]MASTER!#REF!,[1]MASTER!#REF!,[1]MASTER!#REF!,[1]MASTER!$A$98:$IV$272</definedName>
    <definedName name="Z_9A428CE1_B4D9_11D0_A8AA_0000C071AEE7_.wvu.Rows" localSheetId="24" hidden="1">[1]MASTER!#REF!,[1]MASTER!#REF!,[1]MASTER!#REF!,[1]MASTER!#REF!,[1]MASTER!#REF!,[1]MASTER!#REF!,[1]MASTER!#REF!,[1]MASTER!$A$98:$IV$272</definedName>
    <definedName name="Z_9A428CE1_B4D9_11D0_A8AA_0000C071AEE7_.wvu.Rows" localSheetId="26" hidden="1">[1]MASTER!#REF!,[1]MASTER!#REF!,[1]MASTER!#REF!,[1]MASTER!#REF!,[1]MASTER!#REF!,[1]MASTER!#REF!,[1]MASTER!#REF!,[1]MASTER!$A$98:$IV$272</definedName>
    <definedName name="Z_9A428CE1_B4D9_11D0_A8AA_0000C071AEE7_.wvu.Rows" localSheetId="27" hidden="1">[1]MASTER!#REF!,[1]MASTER!#REF!,[1]MASTER!#REF!,[1]MASTER!#REF!,[1]MASTER!#REF!,[1]MASTER!#REF!,[1]MASTER!#REF!,[1]MASTER!$A$98:$IV$272</definedName>
    <definedName name="Z_9A428CE1_B4D9_11D0_A8AA_0000C071AEE7_.wvu.Rows" localSheetId="31" hidden="1">[1]MASTER!#REF!,[1]MASTER!#REF!,[1]MASTER!#REF!,[1]MASTER!#REF!,[1]MASTER!#REF!,[1]MASTER!#REF!,[1]MASTER!#REF!,[1]MASTER!$A$98:$IV$272</definedName>
    <definedName name="Z_9A428CE1_B4D9_11D0_A8AA_0000C071AEE7_.wvu.Rows" localSheetId="35" hidden="1">[1]MASTER!#REF!,[1]MASTER!#REF!,[1]MASTER!#REF!,[1]MASTER!#REF!,[1]MASTER!#REF!,[1]MASTER!#REF!,[1]MASTER!#REF!,[1]MASTER!$A$98:$IV$272</definedName>
    <definedName name="Z_9A428CE1_B4D9_11D0_A8AA_0000C071AEE7_.wvu.Rows" localSheetId="30" hidden="1">[1]MASTER!#REF!,[1]MASTER!#REF!,[1]MASTER!#REF!,[1]MASTER!#REF!,[1]MASTER!#REF!,[1]MASTER!#REF!,[1]MASTER!#REF!,[1]MASTER!$A$98:$IV$272</definedName>
    <definedName name="Z_9A428CE1_B4D9_11D0_A8AA_0000C071AEE7_.wvu.Rows" localSheetId="37" hidden="1">[1]MASTER!#REF!,[1]MASTER!#REF!,[1]MASTER!#REF!,[1]MASTER!#REF!,[1]MASTER!#REF!,[1]MASTER!#REF!,[1]MASTER!#REF!,[1]MASTER!$A$98:$IV$272</definedName>
    <definedName name="Z_9A428CE1_B4D9_11D0_A8AA_0000C071AEE7_.wvu.Rows" localSheetId="43" hidden="1">[1]MASTER!#REF!,[1]MASTER!#REF!,[1]MASTER!#REF!,[1]MASTER!#REF!,[1]MASTER!#REF!,[1]MASTER!#REF!,[1]MASTER!#REF!,[1]MASTER!$A$98:$IV$272</definedName>
    <definedName name="Z_9A428CE1_B4D9_11D0_A8AA_0000C071AEE7_.wvu.Rows" localSheetId="45" hidden="1">[1]MASTER!#REF!,[1]MASTER!#REF!,[1]MASTER!#REF!,[1]MASTER!#REF!,[1]MASTER!#REF!,[1]MASTER!#REF!,[1]MASTER!#REF!,[1]MASTER!$A$98:$IV$272</definedName>
    <definedName name="Z_9A428CE1_B4D9_11D0_A8AA_0000C071AEE7_.wvu.Rows" localSheetId="48" hidden="1">[1]MASTER!#REF!,[1]MASTER!#REF!,[1]MASTER!#REF!,[1]MASTER!#REF!,[1]MASTER!#REF!,[1]MASTER!#REF!,[1]MASTER!#REF!,[1]MASTER!$A$98:$IV$272</definedName>
    <definedName name="Z_9A428CE1_B4D9_11D0_A8AA_0000C071AEE7_.wvu.Rows" localSheetId="49" hidden="1">[1]MASTER!#REF!,[1]MASTER!#REF!,[1]MASTER!#REF!,[1]MASTER!#REF!,[1]MASTER!#REF!,[1]MASTER!#REF!,[1]MASTER!#REF!,[1]MASTER!$A$98:$IV$272</definedName>
    <definedName name="Z_9A428CE1_B4D9_11D0_A8AA_0000C071AEE7_.wvu.Rows" localSheetId="50" hidden="1">[1]MASTER!#REF!,[1]MASTER!#REF!,[1]MASTER!#REF!,[1]MASTER!#REF!,[1]MASTER!#REF!,[1]MASTER!#REF!,[1]MASTER!#REF!,[1]MASTER!$A$98:$IV$272</definedName>
    <definedName name="Z_9A428CE1_B4D9_11D0_A8AA_0000C071AEE7_.wvu.Rows" localSheetId="51" hidden="1">[1]MASTER!#REF!,[1]MASTER!#REF!,[1]MASTER!#REF!,[1]MASTER!#REF!,[1]MASTER!#REF!,[1]MASTER!#REF!,[1]MASTER!#REF!,[1]MASTER!$A$98:$IV$272</definedName>
    <definedName name="Z_9A428CE1_B4D9_11D0_A8AA_0000C071AEE7_.wvu.Rows" localSheetId="58" hidden="1">[1]MASTER!#REF!,[1]MASTER!#REF!,[1]MASTER!#REF!,[1]MASTER!#REF!,[1]MASTER!#REF!,[1]MASTER!#REF!,[1]MASTER!#REF!,[1]MASTER!$A$98:$IV$272</definedName>
    <definedName name="Z_9A428CE1_B4D9_11D0_A8AA_0000C071AEE7_.wvu.Rows" localSheetId="59" hidden="1">[1]MASTER!#REF!,[1]MASTER!#REF!,[1]MASTER!#REF!,[1]MASTER!#REF!,[1]MASTER!#REF!,[1]MASTER!#REF!,[1]MASTER!#REF!,[1]MASTER!$A$98:$IV$272</definedName>
    <definedName name="Z_9A428CE1_B4D9_11D0_A8AA_0000C071AEE7_.wvu.Rows" localSheetId="62" hidden="1">[1]MASTER!#REF!,[1]MASTER!#REF!,[1]MASTER!#REF!,[1]MASTER!#REF!,[1]MASTER!#REF!,[1]MASTER!#REF!,[1]MASTER!#REF!,[1]MASTER!$A$98:$IV$272</definedName>
    <definedName name="Z_9A428CE1_B4D9_11D0_A8AA_0000C071AEE7_.wvu.Rows" localSheetId="63" hidden="1">[1]MASTER!#REF!,[1]MASTER!#REF!,[1]MASTER!#REF!,[1]MASTER!#REF!,[1]MASTER!#REF!,[1]MASTER!#REF!,[1]MASTER!#REF!,[1]MASTER!$A$98:$IV$272</definedName>
    <definedName name="Z_9A428CE1_B4D9_11D0_A8AA_0000C071AEE7_.wvu.Rows" localSheetId="61" hidden="1">[1]MASTER!#REF!,[1]MASTER!#REF!,[1]MASTER!#REF!,[1]MASTER!#REF!,[1]MASTER!#REF!,[1]MASTER!#REF!,[1]MASTER!#REF!,[1]MASTER!$A$98:$IV$272</definedName>
    <definedName name="Z_9A428CE1_B4D9_11D0_A8AA_0000C071AEE7_.wvu.Rows" localSheetId="67" hidden="1">[1]MASTER!#REF!,[1]MASTER!#REF!,[1]MASTER!#REF!,[1]MASTER!#REF!,[1]MASTER!#REF!,[1]MASTER!#REF!,[1]MASTER!#REF!,[1]MASTER!$A$98:$IV$272</definedName>
    <definedName name="Z_9A428CE1_B4D9_11D0_A8AA_0000C071AEE7_.wvu.Rows" localSheetId="72" hidden="1">[1]MASTER!#REF!,[1]MASTER!#REF!,[1]MASTER!#REF!,[1]MASTER!#REF!,[1]MASTER!#REF!,[1]MASTER!#REF!,[1]MASTER!#REF!,[1]MASTER!$A$98:$IV$272</definedName>
    <definedName name="Z_9A428CE1_B4D9_11D0_A8AA_0000C071AEE7_.wvu.Rows" localSheetId="73" hidden="1">[1]MASTER!#REF!,[1]MASTER!#REF!,[1]MASTER!#REF!,[1]MASTER!#REF!,[1]MASTER!#REF!,[1]MASTER!#REF!,[1]MASTER!#REF!,[1]MASTER!$A$98:$IV$272</definedName>
    <definedName name="Z_9A428CE1_B4D9_11D0_A8AA_0000C071AEE7_.wvu.Rows" localSheetId="74" hidden="1">[1]MASTER!#REF!,[1]MASTER!#REF!,[1]MASTER!#REF!,[1]MASTER!#REF!,[1]MASTER!#REF!,[1]MASTER!#REF!,[1]MASTER!#REF!,[1]MASTER!$A$98:$IV$272</definedName>
    <definedName name="Z_9A428CE1_B4D9_11D0_A8AA_0000C071AEE7_.wvu.Rows" localSheetId="77" hidden="1">[1]MASTER!#REF!,[1]MASTER!#REF!,[1]MASTER!#REF!,[1]MASTER!#REF!,[1]MASTER!#REF!,[1]MASTER!#REF!,[1]MASTER!#REF!,[1]MASTER!$A$98:$IV$272</definedName>
    <definedName name="Z_9A428CE1_B4D9_11D0_A8AA_0000C071AEE7_.wvu.Rows" localSheetId="55" hidden="1">[1]MASTER!#REF!,[1]MASTER!#REF!,[1]MASTER!#REF!,[1]MASTER!#REF!,[1]MASTER!#REF!,[1]MASTER!#REF!,[1]MASTER!#REF!,[1]MASTER!$A$98:$IV$272</definedName>
    <definedName name="Z_9A428CE1_B4D9_11D0_A8AA_0000C071AEE7_.wvu.Rows" localSheetId="80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71027"/>
</workbook>
</file>

<file path=xl/calcChain.xml><?xml version="1.0" encoding="utf-8"?>
<calcChain xmlns="http://schemas.openxmlformats.org/spreadsheetml/2006/main">
  <c r="E8" i="230" l="1"/>
  <c r="B8" i="230"/>
  <c r="B9" i="174" l="1"/>
  <c r="B10" i="174" s="1"/>
  <c r="B11" i="174" s="1"/>
  <c r="B12" i="174" s="1"/>
  <c r="B13" i="174" s="1"/>
  <c r="B14" i="174" s="1"/>
  <c r="B15" i="174" s="1"/>
  <c r="B16" i="174" s="1"/>
  <c r="B17" i="174" s="1"/>
  <c r="B18" i="174" s="1"/>
  <c r="B19" i="174" s="1"/>
  <c r="B20" i="174" s="1"/>
  <c r="B8" i="174"/>
  <c r="Q24" i="31"/>
  <c r="Q23" i="31"/>
  <c r="H7" i="181"/>
  <c r="G17" i="228" l="1"/>
  <c r="G16" i="228"/>
  <c r="G11" i="228"/>
  <c r="G14" i="224" l="1"/>
  <c r="H14" i="224" s="1"/>
  <c r="F15" i="223"/>
  <c r="H13" i="225" l="1"/>
  <c r="B9" i="114"/>
  <c r="C10" i="132"/>
  <c r="B11" i="217" l="1"/>
  <c r="E10" i="212"/>
  <c r="D7" i="211"/>
  <c r="D8" i="211" s="1"/>
  <c r="D7" i="210"/>
  <c r="U46" i="209"/>
  <c r="T46" i="209"/>
  <c r="S46" i="209"/>
  <c r="R46" i="209"/>
  <c r="Q46" i="209"/>
  <c r="P46" i="209"/>
  <c r="O46" i="209"/>
  <c r="N46" i="209"/>
  <c r="M46" i="209"/>
  <c r="L46" i="209"/>
  <c r="K46" i="209"/>
  <c r="J46" i="209"/>
  <c r="I46" i="209"/>
  <c r="H46" i="209"/>
  <c r="G46" i="209"/>
  <c r="F46" i="209"/>
  <c r="E46" i="209"/>
  <c r="D46" i="209"/>
  <c r="U45" i="209"/>
  <c r="T45" i="209"/>
  <c r="S45" i="209"/>
  <c r="R45" i="209"/>
  <c r="Q45" i="209"/>
  <c r="P45" i="209"/>
  <c r="O45" i="209"/>
  <c r="N45" i="209"/>
  <c r="M45" i="209"/>
  <c r="L45" i="209"/>
  <c r="K45" i="209"/>
  <c r="J45" i="209"/>
  <c r="I45" i="209"/>
  <c r="H45" i="209"/>
  <c r="G45" i="209"/>
  <c r="F45" i="209"/>
  <c r="E45" i="209"/>
  <c r="D45" i="209"/>
  <c r="U44" i="209"/>
  <c r="T44" i="209"/>
  <c r="S44" i="209"/>
  <c r="R44" i="209"/>
  <c r="Q44" i="209"/>
  <c r="P44" i="209"/>
  <c r="O44" i="209"/>
  <c r="N44" i="209"/>
  <c r="M44" i="209"/>
  <c r="L44" i="209"/>
  <c r="K44" i="209"/>
  <c r="J44" i="209"/>
  <c r="I44" i="209"/>
  <c r="H44" i="209"/>
  <c r="G44" i="209"/>
  <c r="F44" i="209"/>
  <c r="E44" i="209"/>
  <c r="D44" i="209"/>
  <c r="U43" i="209"/>
  <c r="T43" i="209"/>
  <c r="S43" i="209"/>
  <c r="R43" i="209"/>
  <c r="Q43" i="209"/>
  <c r="P43" i="209"/>
  <c r="O43" i="209"/>
  <c r="N43" i="209"/>
  <c r="M43" i="209"/>
  <c r="L43" i="209"/>
  <c r="K43" i="209"/>
  <c r="J43" i="209"/>
  <c r="I43" i="209"/>
  <c r="H43" i="209"/>
  <c r="G43" i="209"/>
  <c r="F43" i="209"/>
  <c r="E43" i="209"/>
  <c r="D43" i="209"/>
  <c r="U42" i="209"/>
  <c r="T42" i="209"/>
  <c r="S42" i="209"/>
  <c r="R42" i="209"/>
  <c r="Q42" i="209"/>
  <c r="P42" i="209"/>
  <c r="O42" i="209"/>
  <c r="N42" i="209"/>
  <c r="M42" i="209"/>
  <c r="L42" i="209"/>
  <c r="K42" i="209"/>
  <c r="J42" i="209"/>
  <c r="I42" i="209"/>
  <c r="H42" i="209"/>
  <c r="G42" i="209"/>
  <c r="F42" i="209"/>
  <c r="E42" i="209"/>
  <c r="D42" i="209"/>
  <c r="U41" i="209"/>
  <c r="T41" i="209"/>
  <c r="S41" i="209"/>
  <c r="R41" i="209"/>
  <c r="Q41" i="209"/>
  <c r="P41" i="209"/>
  <c r="O41" i="209"/>
  <c r="N41" i="209"/>
  <c r="M41" i="209"/>
  <c r="L41" i="209"/>
  <c r="K41" i="209"/>
  <c r="J41" i="209"/>
  <c r="I41" i="209"/>
  <c r="H41" i="209"/>
  <c r="G41" i="209"/>
  <c r="F41" i="209"/>
  <c r="E41" i="209"/>
  <c r="D41" i="209"/>
  <c r="U40" i="209"/>
  <c r="T40" i="209"/>
  <c r="S40" i="209"/>
  <c r="R40" i="209"/>
  <c r="Q40" i="209"/>
  <c r="P40" i="209"/>
  <c r="O40" i="209"/>
  <c r="N40" i="209"/>
  <c r="M40" i="209"/>
  <c r="L40" i="209"/>
  <c r="K40" i="209"/>
  <c r="J40" i="209"/>
  <c r="I40" i="209"/>
  <c r="H40" i="209"/>
  <c r="G40" i="209"/>
  <c r="F40" i="209"/>
  <c r="E40" i="209"/>
  <c r="D40" i="209"/>
  <c r="U39" i="209"/>
  <c r="T39" i="209"/>
  <c r="S39" i="209"/>
  <c r="R39" i="209"/>
  <c r="Q39" i="209"/>
  <c r="P39" i="209"/>
  <c r="O39" i="209"/>
  <c r="N39" i="209"/>
  <c r="M39" i="209"/>
  <c r="L39" i="209"/>
  <c r="K39" i="209"/>
  <c r="J39" i="209"/>
  <c r="I39" i="209"/>
  <c r="H39" i="209"/>
  <c r="G39" i="209"/>
  <c r="F39" i="209"/>
  <c r="E39" i="209"/>
  <c r="D39" i="209"/>
  <c r="U38" i="209"/>
  <c r="T38" i="209"/>
  <c r="S38" i="209"/>
  <c r="R38" i="209"/>
  <c r="Q38" i="209"/>
  <c r="P38" i="209"/>
  <c r="O38" i="209"/>
  <c r="N38" i="209"/>
  <c r="M38" i="209"/>
  <c r="L38" i="209"/>
  <c r="K38" i="209"/>
  <c r="J38" i="209"/>
  <c r="I38" i="209"/>
  <c r="H38" i="209"/>
  <c r="G38" i="209"/>
  <c r="F38" i="209"/>
  <c r="E38" i="209"/>
  <c r="D38" i="209"/>
  <c r="U37" i="209"/>
  <c r="T37" i="209"/>
  <c r="S37" i="209"/>
  <c r="R37" i="209"/>
  <c r="Q37" i="209"/>
  <c r="P37" i="209"/>
  <c r="O37" i="209"/>
  <c r="N37" i="209"/>
  <c r="M37" i="209"/>
  <c r="L37" i="209"/>
  <c r="K37" i="209"/>
  <c r="J37" i="209"/>
  <c r="I37" i="209"/>
  <c r="H37" i="209"/>
  <c r="G37" i="209"/>
  <c r="F37" i="209"/>
  <c r="E37" i="209"/>
  <c r="D37" i="209"/>
  <c r="U36" i="209"/>
  <c r="T36" i="209"/>
  <c r="S36" i="209"/>
  <c r="R36" i="209"/>
  <c r="Q36" i="209"/>
  <c r="P36" i="209"/>
  <c r="O36" i="209"/>
  <c r="N36" i="209"/>
  <c r="M36" i="209"/>
  <c r="L36" i="209"/>
  <c r="K36" i="209"/>
  <c r="J36" i="209"/>
  <c r="I36" i="209"/>
  <c r="H36" i="209"/>
  <c r="G36" i="209"/>
  <c r="F36" i="209"/>
  <c r="E36" i="209"/>
  <c r="D36" i="209"/>
  <c r="U35" i="209"/>
  <c r="T35" i="209"/>
  <c r="S35" i="209"/>
  <c r="R35" i="209"/>
  <c r="Q35" i="209"/>
  <c r="P35" i="209"/>
  <c r="O35" i="209"/>
  <c r="N35" i="209"/>
  <c r="M35" i="209"/>
  <c r="L35" i="209"/>
  <c r="K35" i="209"/>
  <c r="J35" i="209"/>
  <c r="I35" i="209"/>
  <c r="H35" i="209"/>
  <c r="G35" i="209"/>
  <c r="F35" i="209"/>
  <c r="E35" i="209"/>
  <c r="D35" i="209"/>
  <c r="U34" i="209"/>
  <c r="T34" i="209"/>
  <c r="S34" i="209"/>
  <c r="R34" i="209"/>
  <c r="Q34" i="209"/>
  <c r="P34" i="209"/>
  <c r="O34" i="209"/>
  <c r="N34" i="209"/>
  <c r="M34" i="209"/>
  <c r="L34" i="209"/>
  <c r="K34" i="209"/>
  <c r="J34" i="209"/>
  <c r="I34" i="209"/>
  <c r="H34" i="209"/>
  <c r="G34" i="209"/>
  <c r="F34" i="209"/>
  <c r="E34" i="209"/>
  <c r="D34" i="209"/>
  <c r="U33" i="209"/>
  <c r="T33" i="209"/>
  <c r="S33" i="209"/>
  <c r="R33" i="209"/>
  <c r="Q33" i="209"/>
  <c r="P33" i="209"/>
  <c r="O33" i="209"/>
  <c r="N33" i="209"/>
  <c r="M33" i="209"/>
  <c r="L33" i="209"/>
  <c r="K33" i="209"/>
  <c r="J33" i="209"/>
  <c r="I33" i="209"/>
  <c r="H33" i="209"/>
  <c r="G33" i="209"/>
  <c r="F33" i="209"/>
  <c r="E33" i="209"/>
  <c r="D33" i="209"/>
  <c r="U32" i="209"/>
  <c r="T32" i="209"/>
  <c r="S32" i="209"/>
  <c r="R32" i="209"/>
  <c r="Q32" i="209"/>
  <c r="P32" i="209"/>
  <c r="O32" i="209"/>
  <c r="N32" i="209"/>
  <c r="M32" i="209"/>
  <c r="L32" i="209"/>
  <c r="K32" i="209"/>
  <c r="J32" i="209"/>
  <c r="I32" i="209"/>
  <c r="H32" i="209"/>
  <c r="G32" i="209"/>
  <c r="F32" i="209"/>
  <c r="E32" i="209"/>
  <c r="D32" i="209"/>
  <c r="U31" i="209"/>
  <c r="T31" i="209"/>
  <c r="S31" i="209"/>
  <c r="R31" i="209"/>
  <c r="Q31" i="209"/>
  <c r="P31" i="209"/>
  <c r="O31" i="209"/>
  <c r="N31" i="209"/>
  <c r="M31" i="209"/>
  <c r="L31" i="209"/>
  <c r="K31" i="209"/>
  <c r="J31" i="209"/>
  <c r="I31" i="209"/>
  <c r="H31" i="209"/>
  <c r="G31" i="209"/>
  <c r="F31" i="209"/>
  <c r="E31" i="209"/>
  <c r="D31" i="209"/>
  <c r="U30" i="209"/>
  <c r="T30" i="209"/>
  <c r="S30" i="209"/>
  <c r="R30" i="209"/>
  <c r="Q30" i="209"/>
  <c r="P30" i="209"/>
  <c r="O30" i="209"/>
  <c r="N30" i="209"/>
  <c r="M30" i="209"/>
  <c r="L30" i="209"/>
  <c r="K30" i="209"/>
  <c r="J30" i="209"/>
  <c r="I30" i="209"/>
  <c r="H30" i="209"/>
  <c r="G30" i="209"/>
  <c r="F30" i="209"/>
  <c r="E30" i="209"/>
  <c r="D30" i="209"/>
  <c r="U29" i="209"/>
  <c r="T29" i="209"/>
  <c r="S29" i="209"/>
  <c r="R29" i="209"/>
  <c r="Q29" i="209"/>
  <c r="P29" i="209"/>
  <c r="O29" i="209"/>
  <c r="N29" i="209"/>
  <c r="M29" i="209"/>
  <c r="L29" i="209"/>
  <c r="K29" i="209"/>
  <c r="J29" i="209"/>
  <c r="I29" i="209"/>
  <c r="H29" i="209"/>
  <c r="G29" i="209"/>
  <c r="F29" i="209"/>
  <c r="E29" i="209"/>
  <c r="D29" i="209"/>
  <c r="U28" i="209"/>
  <c r="T28" i="209"/>
  <c r="S28" i="209"/>
  <c r="R28" i="209"/>
  <c r="Q28" i="209"/>
  <c r="P28" i="209"/>
  <c r="O28" i="209"/>
  <c r="N28" i="209"/>
  <c r="M28" i="209"/>
  <c r="L28" i="209"/>
  <c r="K28" i="209"/>
  <c r="J28" i="209"/>
  <c r="I28" i="209"/>
  <c r="H28" i="209"/>
  <c r="G28" i="209"/>
  <c r="F28" i="209"/>
  <c r="E28" i="209"/>
  <c r="D28" i="209"/>
  <c r="U27" i="209"/>
  <c r="T27" i="209"/>
  <c r="S27" i="209"/>
  <c r="R27" i="209"/>
  <c r="Q27" i="209"/>
  <c r="P27" i="209"/>
  <c r="O27" i="209"/>
  <c r="N27" i="209"/>
  <c r="M27" i="209"/>
  <c r="L27" i="209"/>
  <c r="K27" i="209"/>
  <c r="J27" i="209"/>
  <c r="I27" i="209"/>
  <c r="H27" i="209"/>
  <c r="G27" i="209"/>
  <c r="F27" i="209"/>
  <c r="E27" i="209"/>
  <c r="D27" i="209"/>
  <c r="U26" i="209"/>
  <c r="T26" i="209"/>
  <c r="S26" i="209"/>
  <c r="R26" i="209"/>
  <c r="Q26" i="209"/>
  <c r="P26" i="209"/>
  <c r="O26" i="209"/>
  <c r="N26" i="209"/>
  <c r="M26" i="209"/>
  <c r="L26" i="209"/>
  <c r="K26" i="209"/>
  <c r="J26" i="209"/>
  <c r="I26" i="209"/>
  <c r="H26" i="209"/>
  <c r="G26" i="209"/>
  <c r="F26" i="209"/>
  <c r="E26" i="209"/>
  <c r="D26" i="209"/>
  <c r="U25" i="209"/>
  <c r="T25" i="209"/>
  <c r="S25" i="209"/>
  <c r="R25" i="209"/>
  <c r="Q25" i="209"/>
  <c r="P25" i="209"/>
  <c r="O25" i="209"/>
  <c r="N25" i="209"/>
  <c r="M25" i="209"/>
  <c r="L25" i="209"/>
  <c r="K25" i="209"/>
  <c r="J25" i="209"/>
  <c r="I25" i="209"/>
  <c r="H25" i="209"/>
  <c r="G25" i="209"/>
  <c r="F25" i="209"/>
  <c r="E25" i="209"/>
  <c r="D25" i="209"/>
  <c r="U24" i="209"/>
  <c r="T24" i="209"/>
  <c r="S24" i="209"/>
  <c r="R24" i="209"/>
  <c r="Q24" i="209"/>
  <c r="P24" i="209"/>
  <c r="O24" i="209"/>
  <c r="N24" i="209"/>
  <c r="M24" i="209"/>
  <c r="L24" i="209"/>
  <c r="K24" i="209"/>
  <c r="J24" i="209"/>
  <c r="I24" i="209"/>
  <c r="H24" i="209"/>
  <c r="G24" i="209"/>
  <c r="F24" i="209"/>
  <c r="E24" i="209"/>
  <c r="D24" i="209"/>
  <c r="U23" i="209"/>
  <c r="T23" i="209"/>
  <c r="S23" i="209"/>
  <c r="R23" i="209"/>
  <c r="Q23" i="209"/>
  <c r="P23" i="209"/>
  <c r="O23" i="209"/>
  <c r="N23" i="209"/>
  <c r="M23" i="209"/>
  <c r="L23" i="209"/>
  <c r="K23" i="209"/>
  <c r="J23" i="209"/>
  <c r="I23" i="209"/>
  <c r="H23" i="209"/>
  <c r="G23" i="209"/>
  <c r="F23" i="209"/>
  <c r="E23" i="209"/>
  <c r="D23" i="209"/>
  <c r="U22" i="209"/>
  <c r="T22" i="209"/>
  <c r="S22" i="209"/>
  <c r="R22" i="209"/>
  <c r="Q22" i="209"/>
  <c r="P22" i="209"/>
  <c r="O22" i="209"/>
  <c r="N22" i="209"/>
  <c r="M22" i="209"/>
  <c r="L22" i="209"/>
  <c r="K22" i="209"/>
  <c r="J22" i="209"/>
  <c r="I22" i="209"/>
  <c r="H22" i="209"/>
  <c r="G22" i="209"/>
  <c r="F22" i="209"/>
  <c r="E22" i="209"/>
  <c r="D22" i="209"/>
  <c r="U21" i="209"/>
  <c r="T21" i="209"/>
  <c r="S21" i="209"/>
  <c r="R21" i="209"/>
  <c r="Q21" i="209"/>
  <c r="P21" i="209"/>
  <c r="O21" i="209"/>
  <c r="N21" i="209"/>
  <c r="M21" i="209"/>
  <c r="L21" i="209"/>
  <c r="K21" i="209"/>
  <c r="J21" i="209"/>
  <c r="I21" i="209"/>
  <c r="H21" i="209"/>
  <c r="G21" i="209"/>
  <c r="F21" i="209"/>
  <c r="E21" i="209"/>
  <c r="D21" i="209"/>
  <c r="U20" i="209"/>
  <c r="T20" i="209"/>
  <c r="S20" i="209"/>
  <c r="R20" i="209"/>
  <c r="Q20" i="209"/>
  <c r="P20" i="209"/>
  <c r="O20" i="209"/>
  <c r="N20" i="209"/>
  <c r="M20" i="209"/>
  <c r="L20" i="209"/>
  <c r="K20" i="209"/>
  <c r="J20" i="209"/>
  <c r="I20" i="209"/>
  <c r="H20" i="209"/>
  <c r="G20" i="209"/>
  <c r="F20" i="209"/>
  <c r="E20" i="209"/>
  <c r="D20" i="209"/>
  <c r="U19" i="209"/>
  <c r="T19" i="209"/>
  <c r="S19" i="209"/>
  <c r="R19" i="209"/>
  <c r="Q19" i="209"/>
  <c r="P19" i="209"/>
  <c r="O19" i="209"/>
  <c r="N19" i="209"/>
  <c r="M19" i="209"/>
  <c r="L19" i="209"/>
  <c r="K19" i="209"/>
  <c r="J19" i="209"/>
  <c r="I19" i="209"/>
  <c r="H19" i="209"/>
  <c r="G19" i="209"/>
  <c r="F19" i="209"/>
  <c r="E19" i="209"/>
  <c r="D19" i="209"/>
  <c r="U18" i="209"/>
  <c r="T18" i="209"/>
  <c r="S18" i="209"/>
  <c r="R18" i="209"/>
  <c r="Q18" i="209"/>
  <c r="P18" i="209"/>
  <c r="O18" i="209"/>
  <c r="N18" i="209"/>
  <c r="M18" i="209"/>
  <c r="L18" i="209"/>
  <c r="K18" i="209"/>
  <c r="J18" i="209"/>
  <c r="I18" i="209"/>
  <c r="H18" i="209"/>
  <c r="G18" i="209"/>
  <c r="F18" i="209"/>
  <c r="E18" i="209"/>
  <c r="D18" i="209"/>
  <c r="U17" i="209"/>
  <c r="T17" i="209"/>
  <c r="S17" i="209"/>
  <c r="R17" i="209"/>
  <c r="Q17" i="209"/>
  <c r="P17" i="209"/>
  <c r="O17" i="209"/>
  <c r="N17" i="209"/>
  <c r="M17" i="209"/>
  <c r="L17" i="209"/>
  <c r="K17" i="209"/>
  <c r="J17" i="209"/>
  <c r="I17" i="209"/>
  <c r="H17" i="209"/>
  <c r="G17" i="209"/>
  <c r="F17" i="209"/>
  <c r="E17" i="209"/>
  <c r="D17" i="209"/>
  <c r="U16" i="209"/>
  <c r="T16" i="209"/>
  <c r="S16" i="209"/>
  <c r="R16" i="209"/>
  <c r="Q16" i="209"/>
  <c r="P16" i="209"/>
  <c r="O16" i="209"/>
  <c r="N16" i="209"/>
  <c r="M16" i="209"/>
  <c r="L16" i="209"/>
  <c r="K16" i="209"/>
  <c r="J16" i="209"/>
  <c r="I16" i="209"/>
  <c r="H16" i="209"/>
  <c r="G16" i="209"/>
  <c r="F16" i="209"/>
  <c r="E16" i="209"/>
  <c r="D16" i="209"/>
  <c r="U15" i="209"/>
  <c r="T15" i="209"/>
  <c r="S15" i="209"/>
  <c r="R15" i="209"/>
  <c r="Q15" i="209"/>
  <c r="P15" i="209"/>
  <c r="O15" i="209"/>
  <c r="N15" i="209"/>
  <c r="M15" i="209"/>
  <c r="L15" i="209"/>
  <c r="K15" i="209"/>
  <c r="J15" i="209"/>
  <c r="I15" i="209"/>
  <c r="H15" i="209"/>
  <c r="G15" i="209"/>
  <c r="F15" i="209"/>
  <c r="E15" i="209"/>
  <c r="D15" i="209"/>
  <c r="U14" i="209"/>
  <c r="T14" i="209"/>
  <c r="S14" i="209"/>
  <c r="R14" i="209"/>
  <c r="Q14" i="209"/>
  <c r="P14" i="209"/>
  <c r="O14" i="209"/>
  <c r="N14" i="209"/>
  <c r="M14" i="209"/>
  <c r="L14" i="209"/>
  <c r="K14" i="209"/>
  <c r="J14" i="209"/>
  <c r="I14" i="209"/>
  <c r="H14" i="209"/>
  <c r="G14" i="209"/>
  <c r="F14" i="209"/>
  <c r="E14" i="209"/>
  <c r="D14" i="209"/>
  <c r="H9" i="209"/>
  <c r="H8" i="209"/>
  <c r="H9" i="137"/>
  <c r="H8" i="137"/>
  <c r="H7" i="206"/>
  <c r="D15" i="206"/>
  <c r="D16" i="206" s="1"/>
  <c r="C15" i="206"/>
  <c r="C16" i="206" s="1"/>
  <c r="D7" i="203" l="1"/>
  <c r="D7" i="202"/>
  <c r="B15" i="202" s="1"/>
  <c r="D9" i="197"/>
  <c r="D7" i="196"/>
  <c r="C9" i="195"/>
  <c r="C8" i="195"/>
  <c r="B12" i="196" l="1"/>
  <c r="B11" i="195"/>
  <c r="B13" i="203"/>
  <c r="B12" i="194"/>
  <c r="D9" i="193"/>
  <c r="U14" i="137"/>
  <c r="H9" i="190"/>
  <c r="D19" i="190"/>
  <c r="D18" i="190"/>
  <c r="D17" i="190"/>
  <c r="D16" i="190"/>
  <c r="D15" i="190"/>
  <c r="D14" i="190"/>
  <c r="D13" i="190"/>
  <c r="D12" i="190"/>
  <c r="D11" i="190"/>
  <c r="D10" i="190"/>
  <c r="D9" i="190"/>
  <c r="H8" i="190"/>
  <c r="D8" i="190"/>
  <c r="H8" i="189"/>
  <c r="D19" i="189"/>
  <c r="D18" i="189"/>
  <c r="D17" i="189"/>
  <c r="D16" i="189"/>
  <c r="D15" i="189"/>
  <c r="D14" i="189"/>
  <c r="D13" i="189"/>
  <c r="D12" i="189"/>
  <c r="D11" i="189"/>
  <c r="D10" i="189"/>
  <c r="D9" i="189"/>
  <c r="D8" i="189"/>
  <c r="D9" i="167"/>
  <c r="H7" i="57"/>
  <c r="D7" i="188"/>
  <c r="B14" i="193" l="1"/>
  <c r="E7" i="188"/>
  <c r="F7" i="188" s="1"/>
  <c r="G7" i="188" s="1"/>
  <c r="H7" i="188" s="1"/>
  <c r="D7" i="185"/>
  <c r="G8" i="161"/>
  <c r="D7" i="160"/>
  <c r="E7" i="160" s="1"/>
  <c r="F7" i="160" s="1"/>
  <c r="G7" i="160" s="1"/>
  <c r="H7" i="160" s="1"/>
  <c r="F7" i="184"/>
  <c r="E26" i="184"/>
  <c r="C25" i="184"/>
  <c r="C24" i="184"/>
  <c r="C23" i="184"/>
  <c r="C22" i="184"/>
  <c r="C21" i="184"/>
  <c r="C20" i="184"/>
  <c r="C19" i="184"/>
  <c r="C18" i="184"/>
  <c r="C17" i="184"/>
  <c r="C16" i="184"/>
  <c r="C15" i="184"/>
  <c r="C14" i="184"/>
  <c r="C13" i="184"/>
  <c r="C12" i="184"/>
  <c r="C11" i="184"/>
  <c r="B7" i="184"/>
  <c r="E7" i="185" l="1"/>
  <c r="F7" i="185" s="1"/>
  <c r="G7" i="185" s="1"/>
  <c r="H7" i="185" s="1"/>
  <c r="F7" i="143" l="1"/>
  <c r="G6" i="183" l="1"/>
  <c r="G8" i="183"/>
  <c r="G7" i="183"/>
  <c r="E8" i="156"/>
  <c r="H22" i="182"/>
  <c r="B22" i="182"/>
  <c r="H21" i="182"/>
  <c r="B21" i="182"/>
  <c r="H20" i="182"/>
  <c r="B20" i="182"/>
  <c r="H19" i="182"/>
  <c r="B19" i="182"/>
  <c r="H18" i="182"/>
  <c r="B18" i="182"/>
  <c r="H17" i="182"/>
  <c r="B17" i="182"/>
  <c r="H16" i="182"/>
  <c r="B16" i="182"/>
  <c r="H15" i="182"/>
  <c r="B15" i="182"/>
  <c r="H14" i="182"/>
  <c r="B14" i="182"/>
  <c r="H13" i="182"/>
  <c r="B13" i="182"/>
  <c r="H11" i="182"/>
  <c r="B11" i="182"/>
  <c r="H10" i="182"/>
  <c r="B10" i="182"/>
  <c r="C22" i="181"/>
  <c r="C21" i="181"/>
  <c r="C20" i="181"/>
  <c r="C19" i="181"/>
  <c r="C18" i="181"/>
  <c r="C17" i="181"/>
  <c r="C16" i="181"/>
  <c r="C15" i="181"/>
  <c r="C14" i="181"/>
  <c r="C13" i="181"/>
  <c r="C12" i="181"/>
  <c r="C11" i="181"/>
  <c r="C10" i="181"/>
  <c r="C9" i="181"/>
  <c r="C8" i="181"/>
  <c r="H6" i="181"/>
  <c r="H11" i="28"/>
  <c r="H12" i="28"/>
  <c r="H13" i="28"/>
  <c r="H14" i="28"/>
  <c r="H15" i="28"/>
  <c r="H16" i="28"/>
  <c r="H17" i="28"/>
  <c r="H18" i="28"/>
  <c r="H19" i="28"/>
  <c r="H20" i="28"/>
  <c r="H21" i="28"/>
  <c r="H22" i="28"/>
  <c r="H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10" i="28"/>
  <c r="D19" i="180"/>
  <c r="D21" i="180"/>
  <c r="D20" i="180"/>
  <c r="D8" i="27" l="1"/>
  <c r="D8" i="26"/>
  <c r="E23" i="179"/>
  <c r="C22" i="179"/>
  <c r="C21" i="179"/>
  <c r="C20" i="179"/>
  <c r="C19" i="179"/>
  <c r="C18" i="179"/>
  <c r="C17" i="179"/>
  <c r="C16" i="179"/>
  <c r="C15" i="179"/>
  <c r="C14" i="179"/>
  <c r="C13" i="179"/>
  <c r="C12" i="179"/>
  <c r="C11" i="179"/>
  <c r="C10" i="179"/>
  <c r="C9" i="179"/>
  <c r="C8" i="179"/>
  <c r="E23" i="177"/>
  <c r="C22" i="177"/>
  <c r="C21" i="177"/>
  <c r="C20" i="177"/>
  <c r="C19" i="177"/>
  <c r="C18" i="177"/>
  <c r="C17" i="177"/>
  <c r="C16" i="177"/>
  <c r="C15" i="177"/>
  <c r="C14" i="177"/>
  <c r="C13" i="177"/>
  <c r="C12" i="177"/>
  <c r="C11" i="177"/>
  <c r="C10" i="177"/>
  <c r="C9" i="177"/>
  <c r="C8" i="177"/>
  <c r="E8" i="24"/>
  <c r="B13" i="176"/>
  <c r="D10" i="175"/>
  <c r="D7" i="175"/>
  <c r="E7" i="175" s="1"/>
  <c r="F7" i="175" s="1"/>
  <c r="G7" i="175" s="1"/>
  <c r="H7" i="175" s="1"/>
  <c r="E6" i="175"/>
  <c r="F6" i="175" s="1"/>
  <c r="G7" i="174"/>
  <c r="E7" i="174"/>
  <c r="G7" i="173"/>
  <c r="E7" i="173"/>
  <c r="B9" i="18" l="1"/>
  <c r="B10" i="18" s="1"/>
  <c r="B11" i="18" s="1"/>
  <c r="B12" i="18" s="1"/>
  <c r="B13" i="18" s="1"/>
  <c r="B14" i="18" s="1"/>
  <c r="B15" i="18" s="1"/>
  <c r="B16" i="18" s="1"/>
  <c r="B17" i="18" s="1"/>
  <c r="K10" i="171" l="1"/>
  <c r="K9" i="171"/>
  <c r="K8" i="171"/>
  <c r="J12" i="170"/>
  <c r="J9" i="170"/>
  <c r="F10" i="7" l="1"/>
  <c r="F7" i="7"/>
  <c r="G10" i="2"/>
  <c r="H9" i="162" l="1"/>
  <c r="H8" i="162"/>
  <c r="H7" i="162"/>
  <c r="K6" i="142" l="1"/>
  <c r="G9" i="157"/>
  <c r="G8" i="157"/>
  <c r="G7" i="157"/>
  <c r="G6" i="157"/>
  <c r="N7" i="31"/>
  <c r="N8" i="31" s="1"/>
  <c r="N9" i="31" s="1"/>
  <c r="N10" i="31" s="1"/>
  <c r="N11" i="31" s="1"/>
  <c r="N12" i="31" s="1"/>
  <c r="N13" i="31" s="1"/>
  <c r="N14" i="31" s="1"/>
  <c r="N15" i="31" s="1"/>
  <c r="N16" i="31" s="1"/>
  <c r="N17" i="31" s="1"/>
  <c r="N18" i="31" s="1"/>
  <c r="N19" i="31" s="1"/>
  <c r="N20" i="31" s="1"/>
  <c r="N21" i="31" s="1"/>
  <c r="P8" i="31"/>
  <c r="P9" i="31"/>
  <c r="P10" i="31"/>
  <c r="P11" i="31"/>
  <c r="P12" i="31"/>
  <c r="P13" i="31"/>
  <c r="P14" i="31"/>
  <c r="P15" i="31"/>
  <c r="P16" i="31"/>
  <c r="P17" i="31"/>
  <c r="P18" i="31"/>
  <c r="P19" i="31"/>
  <c r="P20" i="31"/>
  <c r="P21" i="31"/>
  <c r="P7" i="31"/>
  <c r="L8" i="31"/>
  <c r="L9" i="31"/>
  <c r="L10" i="31"/>
  <c r="L11" i="31"/>
  <c r="L7" i="31"/>
  <c r="D20" i="152"/>
  <c r="D15" i="149"/>
  <c r="D16" i="149" s="1"/>
  <c r="C15" i="149"/>
  <c r="C16" i="149" s="1"/>
  <c r="E11" i="146"/>
  <c r="F11" i="146" s="1"/>
  <c r="P23" i="31" l="1"/>
  <c r="P24" i="31" s="1"/>
  <c r="J8" i="142"/>
  <c r="E18" i="146"/>
  <c r="F18" i="146" s="1"/>
  <c r="E16" i="146"/>
  <c r="F16" i="146" s="1"/>
  <c r="E14" i="146"/>
  <c r="F14" i="146" s="1"/>
  <c r="E12" i="146"/>
  <c r="F12" i="146" s="1"/>
  <c r="E10" i="146"/>
  <c r="F10" i="146" s="1"/>
  <c r="E9" i="146"/>
  <c r="E17" i="146"/>
  <c r="F17" i="146" s="1"/>
  <c r="E15" i="146"/>
  <c r="F15" i="146" s="1"/>
  <c r="E13" i="146"/>
  <c r="F13" i="146" s="1"/>
  <c r="F9" i="146"/>
  <c r="C8" i="147" l="1"/>
  <c r="C6" i="147"/>
  <c r="C10" i="144"/>
  <c r="C9" i="144"/>
  <c r="G7" i="56"/>
  <c r="C11" i="55"/>
  <c r="C10" i="55"/>
  <c r="D9" i="55"/>
  <c r="E9" i="55" s="1"/>
  <c r="F9" i="55" s="1"/>
  <c r="G9" i="55" s="1"/>
  <c r="G10" i="55" s="1"/>
  <c r="N17" i="136"/>
  <c r="N16" i="136"/>
  <c r="N15" i="136"/>
  <c r="N14" i="136"/>
  <c r="N13" i="136"/>
  <c r="N12" i="136"/>
  <c r="C6" i="132"/>
  <c r="C9" i="132"/>
  <c r="E6" i="142"/>
  <c r="E7" i="136" l="1"/>
  <c r="E10" i="55"/>
  <c r="F10" i="55"/>
  <c r="D10" i="55"/>
  <c r="F9" i="141"/>
  <c r="F8" i="141"/>
  <c r="F7" i="141"/>
  <c r="F6" i="141"/>
  <c r="D14" i="137" l="1"/>
  <c r="D17" i="2" l="1"/>
  <c r="G11" i="2" s="1"/>
  <c r="C17" i="2"/>
  <c r="U46" i="137"/>
  <c r="T46" i="137"/>
  <c r="S46" i="137"/>
  <c r="R46" i="137"/>
  <c r="Q46" i="137"/>
  <c r="P46" i="137"/>
  <c r="O46" i="137"/>
  <c r="N46" i="137"/>
  <c r="M46" i="137"/>
  <c r="L46" i="137"/>
  <c r="K46" i="137"/>
  <c r="J46" i="137"/>
  <c r="I46" i="137"/>
  <c r="H46" i="137"/>
  <c r="G46" i="137"/>
  <c r="F46" i="137"/>
  <c r="E46" i="137"/>
  <c r="D46" i="137"/>
  <c r="U45" i="137"/>
  <c r="T45" i="137"/>
  <c r="S45" i="137"/>
  <c r="R45" i="137"/>
  <c r="Q45" i="137"/>
  <c r="P45" i="137"/>
  <c r="O45" i="137"/>
  <c r="N45" i="137"/>
  <c r="M45" i="137"/>
  <c r="L45" i="137"/>
  <c r="K45" i="137"/>
  <c r="J45" i="137"/>
  <c r="I45" i="137"/>
  <c r="H45" i="137"/>
  <c r="G45" i="137"/>
  <c r="F45" i="137"/>
  <c r="E45" i="137"/>
  <c r="D45" i="137"/>
  <c r="U44" i="137"/>
  <c r="T44" i="137"/>
  <c r="S44" i="137"/>
  <c r="R44" i="137"/>
  <c r="Q44" i="137"/>
  <c r="P44" i="137"/>
  <c r="O44" i="137"/>
  <c r="N44" i="137"/>
  <c r="M44" i="137"/>
  <c r="L44" i="137"/>
  <c r="K44" i="137"/>
  <c r="J44" i="137"/>
  <c r="I44" i="137"/>
  <c r="H44" i="137"/>
  <c r="G44" i="137"/>
  <c r="F44" i="137"/>
  <c r="E44" i="137"/>
  <c r="D44" i="137"/>
  <c r="U43" i="137"/>
  <c r="T43" i="137"/>
  <c r="S43" i="137"/>
  <c r="R43" i="137"/>
  <c r="Q43" i="137"/>
  <c r="P43" i="137"/>
  <c r="O43" i="137"/>
  <c r="N43" i="137"/>
  <c r="M43" i="137"/>
  <c r="L43" i="137"/>
  <c r="K43" i="137"/>
  <c r="J43" i="137"/>
  <c r="I43" i="137"/>
  <c r="H43" i="137"/>
  <c r="G43" i="137"/>
  <c r="F43" i="137"/>
  <c r="E43" i="137"/>
  <c r="D43" i="137"/>
  <c r="U42" i="137"/>
  <c r="T42" i="137"/>
  <c r="S42" i="137"/>
  <c r="R42" i="137"/>
  <c r="Q42" i="137"/>
  <c r="P42" i="137"/>
  <c r="O42" i="137"/>
  <c r="N42" i="137"/>
  <c r="M42" i="137"/>
  <c r="L42" i="137"/>
  <c r="K42" i="137"/>
  <c r="J42" i="137"/>
  <c r="I42" i="137"/>
  <c r="H42" i="137"/>
  <c r="G42" i="137"/>
  <c r="F42" i="137"/>
  <c r="E42" i="137"/>
  <c r="D42" i="137"/>
  <c r="U41" i="137"/>
  <c r="T41" i="137"/>
  <c r="S41" i="137"/>
  <c r="R41" i="137"/>
  <c r="Q41" i="137"/>
  <c r="P41" i="137"/>
  <c r="O41" i="137"/>
  <c r="N41" i="137"/>
  <c r="M41" i="137"/>
  <c r="L41" i="137"/>
  <c r="K41" i="137"/>
  <c r="J41" i="137"/>
  <c r="I41" i="137"/>
  <c r="H41" i="137"/>
  <c r="G41" i="137"/>
  <c r="F41" i="137"/>
  <c r="E41" i="137"/>
  <c r="D41" i="137"/>
  <c r="U40" i="137"/>
  <c r="T40" i="137"/>
  <c r="S40" i="137"/>
  <c r="R40" i="137"/>
  <c r="Q40" i="137"/>
  <c r="P40" i="137"/>
  <c r="O40" i="137"/>
  <c r="N40" i="137"/>
  <c r="M40" i="137"/>
  <c r="L40" i="137"/>
  <c r="K40" i="137"/>
  <c r="J40" i="137"/>
  <c r="I40" i="137"/>
  <c r="H40" i="137"/>
  <c r="G40" i="137"/>
  <c r="F40" i="137"/>
  <c r="E40" i="137"/>
  <c r="D40" i="137"/>
  <c r="U39" i="137"/>
  <c r="T39" i="137"/>
  <c r="S39" i="137"/>
  <c r="R39" i="137"/>
  <c r="Q39" i="137"/>
  <c r="P39" i="137"/>
  <c r="O39" i="137"/>
  <c r="N39" i="137"/>
  <c r="M39" i="137"/>
  <c r="L39" i="137"/>
  <c r="K39" i="137"/>
  <c r="J39" i="137"/>
  <c r="I39" i="137"/>
  <c r="H39" i="137"/>
  <c r="G39" i="137"/>
  <c r="F39" i="137"/>
  <c r="E39" i="137"/>
  <c r="D39" i="137"/>
  <c r="U38" i="137"/>
  <c r="T38" i="137"/>
  <c r="S38" i="137"/>
  <c r="R38" i="137"/>
  <c r="Q38" i="137"/>
  <c r="P38" i="137"/>
  <c r="O38" i="137"/>
  <c r="N38" i="137"/>
  <c r="M38" i="137"/>
  <c r="L38" i="137"/>
  <c r="K38" i="137"/>
  <c r="J38" i="137"/>
  <c r="I38" i="137"/>
  <c r="H38" i="137"/>
  <c r="G38" i="137"/>
  <c r="F38" i="137"/>
  <c r="E38" i="137"/>
  <c r="D38" i="137"/>
  <c r="U37" i="137"/>
  <c r="T37" i="137"/>
  <c r="S37" i="137"/>
  <c r="R37" i="137"/>
  <c r="Q37" i="137"/>
  <c r="P37" i="137"/>
  <c r="O37" i="137"/>
  <c r="N37" i="137"/>
  <c r="M37" i="137"/>
  <c r="L37" i="137"/>
  <c r="K37" i="137"/>
  <c r="J37" i="137"/>
  <c r="I37" i="137"/>
  <c r="H37" i="137"/>
  <c r="G37" i="137"/>
  <c r="F37" i="137"/>
  <c r="E37" i="137"/>
  <c r="D37" i="137"/>
  <c r="U36" i="137"/>
  <c r="T36" i="137"/>
  <c r="S36" i="137"/>
  <c r="R36" i="137"/>
  <c r="Q36" i="137"/>
  <c r="P36" i="137"/>
  <c r="O36" i="137"/>
  <c r="N36" i="137"/>
  <c r="M36" i="137"/>
  <c r="L36" i="137"/>
  <c r="K36" i="137"/>
  <c r="J36" i="137"/>
  <c r="I36" i="137"/>
  <c r="H36" i="137"/>
  <c r="G36" i="137"/>
  <c r="F36" i="137"/>
  <c r="E36" i="137"/>
  <c r="D36" i="137"/>
  <c r="U35" i="137"/>
  <c r="T35" i="137"/>
  <c r="S35" i="137"/>
  <c r="R35" i="137"/>
  <c r="Q35" i="137"/>
  <c r="P35" i="137"/>
  <c r="O35" i="137"/>
  <c r="N35" i="137"/>
  <c r="M35" i="137"/>
  <c r="L35" i="137"/>
  <c r="K35" i="137"/>
  <c r="J35" i="137"/>
  <c r="I35" i="137"/>
  <c r="H35" i="137"/>
  <c r="G35" i="137"/>
  <c r="F35" i="137"/>
  <c r="E35" i="137"/>
  <c r="D35" i="137"/>
  <c r="U34" i="137"/>
  <c r="T34" i="137"/>
  <c r="S34" i="137"/>
  <c r="R34" i="137"/>
  <c r="Q34" i="137"/>
  <c r="P34" i="137"/>
  <c r="O34" i="137"/>
  <c r="N34" i="137"/>
  <c r="M34" i="137"/>
  <c r="L34" i="137"/>
  <c r="K34" i="137"/>
  <c r="J34" i="137"/>
  <c r="I34" i="137"/>
  <c r="H34" i="137"/>
  <c r="G34" i="137"/>
  <c r="F34" i="137"/>
  <c r="E34" i="137"/>
  <c r="D34" i="137"/>
  <c r="U33" i="137"/>
  <c r="T33" i="137"/>
  <c r="S33" i="137"/>
  <c r="R33" i="137"/>
  <c r="Q33" i="137"/>
  <c r="P33" i="137"/>
  <c r="O33" i="137"/>
  <c r="N33" i="137"/>
  <c r="M33" i="137"/>
  <c r="L33" i="137"/>
  <c r="K33" i="137"/>
  <c r="J33" i="137"/>
  <c r="I33" i="137"/>
  <c r="H33" i="137"/>
  <c r="G33" i="137"/>
  <c r="F33" i="137"/>
  <c r="E33" i="137"/>
  <c r="D33" i="137"/>
  <c r="U32" i="137"/>
  <c r="T32" i="137"/>
  <c r="S32" i="137"/>
  <c r="R32" i="137"/>
  <c r="Q32" i="137"/>
  <c r="P32" i="137"/>
  <c r="O32" i="137"/>
  <c r="N32" i="137"/>
  <c r="M32" i="137"/>
  <c r="L32" i="137"/>
  <c r="K32" i="137"/>
  <c r="J32" i="137"/>
  <c r="I32" i="137"/>
  <c r="H32" i="137"/>
  <c r="G32" i="137"/>
  <c r="F32" i="137"/>
  <c r="E32" i="137"/>
  <c r="D32" i="137"/>
  <c r="U31" i="137"/>
  <c r="T31" i="137"/>
  <c r="S31" i="137"/>
  <c r="R31" i="137"/>
  <c r="Q31" i="137"/>
  <c r="P31" i="137"/>
  <c r="O31" i="137"/>
  <c r="N31" i="137"/>
  <c r="M31" i="137"/>
  <c r="L31" i="137"/>
  <c r="K31" i="137"/>
  <c r="J31" i="137"/>
  <c r="I31" i="137"/>
  <c r="H31" i="137"/>
  <c r="G31" i="137"/>
  <c r="F31" i="137"/>
  <c r="E31" i="137"/>
  <c r="D31" i="137"/>
  <c r="U30" i="137"/>
  <c r="T30" i="137"/>
  <c r="S30" i="137"/>
  <c r="R30" i="137"/>
  <c r="Q30" i="137"/>
  <c r="P30" i="137"/>
  <c r="O30" i="137"/>
  <c r="N30" i="137"/>
  <c r="M30" i="137"/>
  <c r="L30" i="137"/>
  <c r="K30" i="137"/>
  <c r="J30" i="137"/>
  <c r="I30" i="137"/>
  <c r="H30" i="137"/>
  <c r="G30" i="137"/>
  <c r="F30" i="137"/>
  <c r="E30" i="137"/>
  <c r="D30" i="137"/>
  <c r="U29" i="137"/>
  <c r="T29" i="137"/>
  <c r="S29" i="137"/>
  <c r="R29" i="137"/>
  <c r="Q29" i="137"/>
  <c r="P29" i="137"/>
  <c r="O29" i="137"/>
  <c r="N29" i="137"/>
  <c r="M29" i="137"/>
  <c r="L29" i="137"/>
  <c r="K29" i="137"/>
  <c r="J29" i="137"/>
  <c r="I29" i="137"/>
  <c r="H29" i="137"/>
  <c r="G29" i="137"/>
  <c r="F29" i="137"/>
  <c r="E29" i="137"/>
  <c r="D29" i="137"/>
  <c r="U28" i="137"/>
  <c r="T28" i="137"/>
  <c r="S28" i="137"/>
  <c r="R28" i="137"/>
  <c r="Q28" i="137"/>
  <c r="P28" i="137"/>
  <c r="O28" i="137"/>
  <c r="N28" i="137"/>
  <c r="M28" i="137"/>
  <c r="L28" i="137"/>
  <c r="K28" i="137"/>
  <c r="J28" i="137"/>
  <c r="I28" i="137"/>
  <c r="H28" i="137"/>
  <c r="G28" i="137"/>
  <c r="F28" i="137"/>
  <c r="E28" i="137"/>
  <c r="D28" i="137"/>
  <c r="U27" i="137"/>
  <c r="T27" i="137"/>
  <c r="S27" i="137"/>
  <c r="R27" i="137"/>
  <c r="Q27" i="137"/>
  <c r="P27" i="137"/>
  <c r="O27" i="137"/>
  <c r="N27" i="137"/>
  <c r="M27" i="137"/>
  <c r="L27" i="137"/>
  <c r="K27" i="137"/>
  <c r="J27" i="137"/>
  <c r="I27" i="137"/>
  <c r="H27" i="137"/>
  <c r="G27" i="137"/>
  <c r="F27" i="137"/>
  <c r="E27" i="137"/>
  <c r="D27" i="137"/>
  <c r="U26" i="137"/>
  <c r="T26" i="137"/>
  <c r="S26" i="137"/>
  <c r="R26" i="137"/>
  <c r="Q26" i="137"/>
  <c r="P26" i="137"/>
  <c r="O26" i="137"/>
  <c r="N26" i="137"/>
  <c r="M26" i="137"/>
  <c r="L26" i="137"/>
  <c r="K26" i="137"/>
  <c r="J26" i="137"/>
  <c r="I26" i="137"/>
  <c r="H26" i="137"/>
  <c r="G26" i="137"/>
  <c r="F26" i="137"/>
  <c r="E26" i="137"/>
  <c r="D26" i="137"/>
  <c r="U25" i="137"/>
  <c r="T25" i="137"/>
  <c r="S25" i="137"/>
  <c r="R25" i="137"/>
  <c r="Q25" i="137"/>
  <c r="P25" i="137"/>
  <c r="O25" i="137"/>
  <c r="N25" i="137"/>
  <c r="M25" i="137"/>
  <c r="L25" i="137"/>
  <c r="K25" i="137"/>
  <c r="J25" i="137"/>
  <c r="I25" i="137"/>
  <c r="H25" i="137"/>
  <c r="G25" i="137"/>
  <c r="F25" i="137"/>
  <c r="E25" i="137"/>
  <c r="D25" i="137"/>
  <c r="U24" i="137"/>
  <c r="T24" i="137"/>
  <c r="S24" i="137"/>
  <c r="R24" i="137"/>
  <c r="Q24" i="137"/>
  <c r="P24" i="137"/>
  <c r="O24" i="137"/>
  <c r="N24" i="137"/>
  <c r="M24" i="137"/>
  <c r="L24" i="137"/>
  <c r="K24" i="137"/>
  <c r="J24" i="137"/>
  <c r="I24" i="137"/>
  <c r="H24" i="137"/>
  <c r="G24" i="137"/>
  <c r="F24" i="137"/>
  <c r="E24" i="137"/>
  <c r="D24" i="137"/>
  <c r="U23" i="137"/>
  <c r="T23" i="137"/>
  <c r="S23" i="137"/>
  <c r="R23" i="137"/>
  <c r="Q23" i="137"/>
  <c r="P23" i="137"/>
  <c r="O23" i="137"/>
  <c r="N23" i="137"/>
  <c r="M23" i="137"/>
  <c r="L23" i="137"/>
  <c r="K23" i="137"/>
  <c r="J23" i="137"/>
  <c r="I23" i="137"/>
  <c r="H23" i="137"/>
  <c r="G23" i="137"/>
  <c r="F23" i="137"/>
  <c r="E23" i="137"/>
  <c r="D23" i="137"/>
  <c r="U22" i="137"/>
  <c r="T22" i="137"/>
  <c r="S22" i="137"/>
  <c r="R22" i="137"/>
  <c r="Q22" i="137"/>
  <c r="P22" i="137"/>
  <c r="O22" i="137"/>
  <c r="N22" i="137"/>
  <c r="M22" i="137"/>
  <c r="L22" i="137"/>
  <c r="K22" i="137"/>
  <c r="J22" i="137"/>
  <c r="I22" i="137"/>
  <c r="H22" i="137"/>
  <c r="G22" i="137"/>
  <c r="F22" i="137"/>
  <c r="E22" i="137"/>
  <c r="D22" i="137"/>
  <c r="U21" i="137"/>
  <c r="T21" i="137"/>
  <c r="S21" i="137"/>
  <c r="R21" i="137"/>
  <c r="Q21" i="137"/>
  <c r="P21" i="137"/>
  <c r="O21" i="137"/>
  <c r="N21" i="137"/>
  <c r="M21" i="137"/>
  <c r="L21" i="137"/>
  <c r="K21" i="137"/>
  <c r="J21" i="137"/>
  <c r="I21" i="137"/>
  <c r="H21" i="137"/>
  <c r="G21" i="137"/>
  <c r="F21" i="137"/>
  <c r="E21" i="137"/>
  <c r="D21" i="137"/>
  <c r="U20" i="137"/>
  <c r="T20" i="137"/>
  <c r="S20" i="137"/>
  <c r="R20" i="137"/>
  <c r="Q20" i="137"/>
  <c r="P20" i="137"/>
  <c r="O20" i="137"/>
  <c r="N20" i="137"/>
  <c r="M20" i="137"/>
  <c r="L20" i="137"/>
  <c r="K20" i="137"/>
  <c r="J20" i="137"/>
  <c r="I20" i="137"/>
  <c r="H20" i="137"/>
  <c r="G20" i="137"/>
  <c r="F20" i="137"/>
  <c r="E20" i="137"/>
  <c r="D20" i="137"/>
  <c r="U19" i="137"/>
  <c r="T19" i="137"/>
  <c r="S19" i="137"/>
  <c r="R19" i="137"/>
  <c r="Q19" i="137"/>
  <c r="P19" i="137"/>
  <c r="O19" i="137"/>
  <c r="N19" i="137"/>
  <c r="M19" i="137"/>
  <c r="L19" i="137"/>
  <c r="K19" i="137"/>
  <c r="J19" i="137"/>
  <c r="I19" i="137"/>
  <c r="H19" i="137"/>
  <c r="G19" i="137"/>
  <c r="F19" i="137"/>
  <c r="E19" i="137"/>
  <c r="D19" i="137"/>
  <c r="U18" i="137"/>
  <c r="T18" i="137"/>
  <c r="S18" i="137"/>
  <c r="R18" i="137"/>
  <c r="Q18" i="137"/>
  <c r="P18" i="137"/>
  <c r="O18" i="137"/>
  <c r="N18" i="137"/>
  <c r="M18" i="137"/>
  <c r="L18" i="137"/>
  <c r="K18" i="137"/>
  <c r="J18" i="137"/>
  <c r="I18" i="137"/>
  <c r="H18" i="137"/>
  <c r="G18" i="137"/>
  <c r="F18" i="137"/>
  <c r="E18" i="137"/>
  <c r="D18" i="137"/>
  <c r="U17" i="137"/>
  <c r="T17" i="137"/>
  <c r="S17" i="137"/>
  <c r="R17" i="137"/>
  <c r="Q17" i="137"/>
  <c r="P17" i="137"/>
  <c r="O17" i="137"/>
  <c r="N17" i="137"/>
  <c r="M17" i="137"/>
  <c r="L17" i="137"/>
  <c r="K17" i="137"/>
  <c r="J17" i="137"/>
  <c r="I17" i="137"/>
  <c r="H17" i="137"/>
  <c r="G17" i="137"/>
  <c r="F17" i="137"/>
  <c r="E17" i="137"/>
  <c r="D17" i="137"/>
  <c r="U16" i="137"/>
  <c r="T16" i="137"/>
  <c r="S16" i="137"/>
  <c r="R16" i="137"/>
  <c r="Q16" i="137"/>
  <c r="P16" i="137"/>
  <c r="O16" i="137"/>
  <c r="N16" i="137"/>
  <c r="M16" i="137"/>
  <c r="L16" i="137"/>
  <c r="K16" i="137"/>
  <c r="J16" i="137"/>
  <c r="I16" i="137"/>
  <c r="H16" i="137"/>
  <c r="G16" i="137"/>
  <c r="F16" i="137"/>
  <c r="E16" i="137"/>
  <c r="D16" i="137"/>
  <c r="U15" i="137"/>
  <c r="T15" i="137"/>
  <c r="S15" i="137"/>
  <c r="R15" i="137"/>
  <c r="Q15" i="137"/>
  <c r="P15" i="137"/>
  <c r="O15" i="137"/>
  <c r="N15" i="137"/>
  <c r="M15" i="137"/>
  <c r="L15" i="137"/>
  <c r="K15" i="137"/>
  <c r="J15" i="137"/>
  <c r="I15" i="137"/>
  <c r="H15" i="137"/>
  <c r="G15" i="137"/>
  <c r="F15" i="137"/>
  <c r="E15" i="137"/>
  <c r="D15" i="137"/>
  <c r="T14" i="137"/>
  <c r="S14" i="137"/>
  <c r="R14" i="137"/>
  <c r="Q14" i="137"/>
  <c r="P14" i="137"/>
  <c r="O14" i="137"/>
  <c r="N14" i="137"/>
  <c r="M14" i="137"/>
  <c r="L14" i="137"/>
  <c r="K14" i="137"/>
  <c r="J14" i="137"/>
  <c r="I14" i="137"/>
  <c r="H14" i="137"/>
  <c r="G14" i="137"/>
  <c r="F14" i="137"/>
  <c r="E14" i="137"/>
  <c r="F7" i="135"/>
  <c r="F6" i="135"/>
  <c r="G12" i="2" l="1"/>
  <c r="I13" i="2"/>
  <c r="G13" i="2"/>
  <c r="I12" i="2"/>
  <c r="E9" i="136"/>
  <c r="E7" i="135"/>
  <c r="E8" i="135" s="1"/>
  <c r="B14" i="132"/>
  <c r="F9" i="7" l="1"/>
  <c r="F8" i="7"/>
  <c r="C15" i="20" l="1"/>
  <c r="D15" i="20"/>
  <c r="F9" i="5"/>
  <c r="F10" i="5"/>
  <c r="D12" i="5"/>
  <c r="E12" i="5"/>
  <c r="F11" i="5" s="1"/>
  <c r="D15" i="5"/>
  <c r="E15" i="5"/>
  <c r="C16" i="5"/>
  <c r="C17" i="5"/>
  <c r="C18" i="5"/>
  <c r="F12" i="5" l="1"/>
  <c r="D18" i="5" s="1"/>
  <c r="E18" i="5" l="1"/>
  <c r="D16" i="5"/>
  <c r="E16" i="5"/>
  <c r="D17" i="5"/>
  <c r="E17" i="5"/>
</calcChain>
</file>

<file path=xl/sharedStrings.xml><?xml version="1.0" encoding="utf-8"?>
<sst xmlns="http://schemas.openxmlformats.org/spreadsheetml/2006/main" count="2074" uniqueCount="1022">
  <si>
    <t>X</t>
  </si>
  <si>
    <t>Responden</t>
  </si>
  <si>
    <t>Total</t>
  </si>
  <si>
    <t>CHITEST</t>
  </si>
  <si>
    <t>Wanita</t>
  </si>
  <si>
    <t>Pria</t>
  </si>
  <si>
    <t>Menerima</t>
  </si>
  <si>
    <t>Menentang</t>
  </si>
  <si>
    <t>Tidak Memberikan Pendapat</t>
  </si>
  <si>
    <t>Rasio Harapan</t>
  </si>
  <si>
    <t>CONFIDENCE</t>
  </si>
  <si>
    <t>Lampung</t>
  </si>
  <si>
    <t>Jakarta</t>
  </si>
  <si>
    <t>Bogor</t>
  </si>
  <si>
    <t>Bandung</t>
  </si>
  <si>
    <t>Cirebon</t>
  </si>
  <si>
    <t>Tegal</t>
  </si>
  <si>
    <t>Purwokerto</t>
  </si>
  <si>
    <t>Cilacap</t>
  </si>
  <si>
    <t>Jogjakarta</t>
  </si>
  <si>
    <t>Solo</t>
  </si>
  <si>
    <t>Semarang</t>
  </si>
  <si>
    <t>Kudus</t>
  </si>
  <si>
    <t>Surabaya</t>
  </si>
  <si>
    <t>COUNT</t>
  </si>
  <si>
    <t>COUNTA</t>
  </si>
  <si>
    <t>COUNTBLANK</t>
  </si>
  <si>
    <t>Mean</t>
  </si>
  <si>
    <t>Medan</t>
  </si>
  <si>
    <t>Denpasar</t>
  </si>
  <si>
    <t>Makassar</t>
  </si>
  <si>
    <t>F</t>
  </si>
  <si>
    <t>D</t>
  </si>
  <si>
    <t>C</t>
  </si>
  <si>
    <t>B</t>
  </si>
  <si>
    <t>A</t>
  </si>
  <si>
    <t>FTEST (hasil)</t>
  </si>
  <si>
    <t>F-Test Two-Sample for Variances</t>
  </si>
  <si>
    <t>Variable 1</t>
  </si>
  <si>
    <t>Variable 2</t>
  </si>
  <si>
    <t>Variance</t>
  </si>
  <si>
    <t>Observations</t>
  </si>
  <si>
    <t>df</t>
  </si>
  <si>
    <t>P(F&lt;=f) one-tail</t>
  </si>
  <si>
    <t>F Critical one-tail</t>
  </si>
  <si>
    <t>(TRUE atau FALSE)</t>
  </si>
  <si>
    <t>INTERCEPT</t>
  </si>
  <si>
    <t>No</t>
  </si>
  <si>
    <t>M Coefficient</t>
  </si>
  <si>
    <t>Constant b</t>
  </si>
  <si>
    <t>MAX</t>
  </si>
  <si>
    <t>MAXA</t>
  </si>
  <si>
    <t>MEDIAN</t>
  </si>
  <si>
    <t>MIN</t>
  </si>
  <si>
    <t>MINA</t>
  </si>
  <si>
    <t>Keterangan</t>
  </si>
  <si>
    <t>Manado</t>
  </si>
  <si>
    <t>Riau</t>
  </si>
  <si>
    <t>Padang</t>
  </si>
  <si>
    <t>TRIMMEAN</t>
  </si>
  <si>
    <t>Bekasi</t>
  </si>
  <si>
    <t>Sumedang</t>
  </si>
  <si>
    <t>Garut</t>
  </si>
  <si>
    <t>Tasikmalaya</t>
  </si>
  <si>
    <t>Kuningan</t>
  </si>
  <si>
    <t>Kebumen</t>
  </si>
  <si>
    <t>Purworejo</t>
  </si>
  <si>
    <t>Magelang</t>
  </si>
  <si>
    <t>Temanggung</t>
  </si>
  <si>
    <t>Surakarta</t>
  </si>
  <si>
    <t>Pati</t>
  </si>
  <si>
    <t>Blora</t>
  </si>
  <si>
    <t>Ngawi</t>
  </si>
  <si>
    <t>Madiun</t>
  </si>
  <si>
    <t>Pacitan</t>
  </si>
  <si>
    <t>Mojokerto</t>
  </si>
  <si>
    <t>Sidoarjo</t>
  </si>
  <si>
    <t>Blitar</t>
  </si>
  <si>
    <t>Malang</t>
  </si>
  <si>
    <t>Kediri</t>
  </si>
  <si>
    <t>Banyuwangi</t>
  </si>
  <si>
    <t>Sampang</t>
  </si>
  <si>
    <t>Badung</t>
  </si>
  <si>
    <t>Mataram</t>
  </si>
  <si>
    <t>Kupang</t>
  </si>
  <si>
    <t>Palembang</t>
  </si>
  <si>
    <t>Jambi</t>
  </si>
  <si>
    <t>Bengkulu</t>
  </si>
  <si>
    <t>None</t>
  </si>
  <si>
    <t>Usia</t>
  </si>
  <si>
    <t>Pendidikan</t>
  </si>
  <si>
    <t>Jumlah</t>
  </si>
  <si>
    <t>LINEST (hasil)</t>
  </si>
  <si>
    <t>LOGEST (hasil)</t>
  </si>
  <si>
    <t>Korelasi sangat lemah</t>
  </si>
  <si>
    <t>Korelasi kuat</t>
  </si>
  <si>
    <t>Korelasi sangat kuat</t>
  </si>
  <si>
    <t>Korelasi sempurna</t>
  </si>
  <si>
    <t>Korelasi</t>
  </si>
  <si>
    <t>Nama</t>
  </si>
  <si>
    <t>Sampel</t>
  </si>
  <si>
    <t>Rata-rata</t>
  </si>
  <si>
    <t>Confidence</t>
  </si>
  <si>
    <t>Kisaran hasil</t>
  </si>
  <si>
    <t>AVERAGEIF</t>
  </si>
  <si>
    <t>AVERAGEIFS</t>
  </si>
  <si>
    <t>KURTOSIS</t>
  </si>
  <si>
    <t>No.</t>
  </si>
  <si>
    <t>Kriteria</t>
  </si>
  <si>
    <t>Hasil</t>
  </si>
  <si>
    <t>Divisi</t>
  </si>
  <si>
    <t>Agus</t>
  </si>
  <si>
    <t>Produksi</t>
  </si>
  <si>
    <t>Pemasaran</t>
  </si>
  <si>
    <t>Teknik</t>
  </si>
  <si>
    <t>Umum</t>
  </si>
  <si>
    <t>Bambang</t>
  </si>
  <si>
    <t>Diana</t>
  </si>
  <si>
    <t>Jenis Kelamin</t>
  </si>
  <si>
    <t>AVEDEV dan AVERAGE</t>
  </si>
  <si>
    <t xml:space="preserve">AVERAGEA </t>
  </si>
  <si>
    <t xml:space="preserve">CHIDIST </t>
  </si>
  <si>
    <t>CORREL</t>
  </si>
  <si>
    <t>COUNT dan COUNTA</t>
  </si>
  <si>
    <t>COUNTIF</t>
  </si>
  <si>
    <t>COUNTIFS</t>
  </si>
  <si>
    <t>FORECAST</t>
  </si>
  <si>
    <t>FREQUENCY</t>
  </si>
  <si>
    <t>GROWTH</t>
  </si>
  <si>
    <t>KURT</t>
  </si>
  <si>
    <t>LOGEST</t>
  </si>
  <si>
    <t>LINEST</t>
  </si>
  <si>
    <t>LARGE</t>
  </si>
  <si>
    <t>MODE</t>
  </si>
  <si>
    <t>MAX dan MAXA</t>
  </si>
  <si>
    <t>Z</t>
  </si>
  <si>
    <t>PEARSON</t>
  </si>
  <si>
    <t>RANK</t>
  </si>
  <si>
    <t>SLOPE</t>
  </si>
  <si>
    <t>SMALL</t>
  </si>
  <si>
    <t>TREND</t>
  </si>
  <si>
    <t>TTEST</t>
  </si>
  <si>
    <t>VAR dan VARA</t>
  </si>
  <si>
    <t>ZTEST</t>
  </si>
  <si>
    <t>Jonathan</t>
  </si>
  <si>
    <t>KOSONG</t>
  </si>
  <si>
    <t>1250-A</t>
  </si>
  <si>
    <t>20X1</t>
  </si>
  <si>
    <t>20X2</t>
  </si>
  <si>
    <t>Banjarmasin</t>
  </si>
  <si>
    <t>Balikpapan</t>
  </si>
  <si>
    <t>Unit Terjual</t>
  </si>
  <si>
    <t>Probabilitas</t>
  </si>
  <si>
    <t>Jenis kelamin bayi yang diinginkan</t>
  </si>
  <si>
    <t>laki-laki</t>
  </si>
  <si>
    <t>Jumlah sukses yang diinginkan</t>
  </si>
  <si>
    <t>perempuan</t>
  </si>
  <si>
    <t>Jumlah bayi lahir</t>
  </si>
  <si>
    <t xml:space="preserve">Hasil </t>
  </si>
  <si>
    <t>Jumlah sampel yang diambil</t>
  </si>
  <si>
    <t>E</t>
  </si>
  <si>
    <t>Herlambang</t>
  </si>
  <si>
    <t>Selviany</t>
  </si>
  <si>
    <t>Nilai Z</t>
  </si>
  <si>
    <t>Luas area satu sisi</t>
  </si>
  <si>
    <t xml:space="preserve">                                                                                                                                                                                      </t>
  </si>
  <si>
    <t>α</t>
  </si>
  <si>
    <t>DF</t>
  </si>
  <si>
    <t>Palu</t>
  </si>
  <si>
    <t>Jayapura</t>
  </si>
  <si>
    <t>Aceh</t>
  </si>
  <si>
    <t>Riau dan Batam</t>
  </si>
  <si>
    <t xml:space="preserve"> AVEDEV</t>
  </si>
  <si>
    <t xml:space="preserve"> AVERAGE</t>
  </si>
  <si>
    <t>&lt;30</t>
  </si>
  <si>
    <t>Cabang</t>
  </si>
  <si>
    <t>Karyawan</t>
  </si>
  <si>
    <t>Diandra</t>
  </si>
  <si>
    <t>Ferry</t>
  </si>
  <si>
    <t>Santoso</t>
  </si>
  <si>
    <t>Dedi</t>
  </si>
  <si>
    <t>Riyadi</t>
  </si>
  <si>
    <t>Noviantika</t>
  </si>
  <si>
    <t>Devi</t>
  </si>
  <si>
    <t>Kristiana</t>
  </si>
  <si>
    <t>Gunawan</t>
  </si>
  <si>
    <t>Susana</t>
  </si>
  <si>
    <t>Bulan</t>
  </si>
  <si>
    <t>Januari</t>
  </si>
  <si>
    <t>Februari</t>
  </si>
  <si>
    <t>Maret</t>
  </si>
  <si>
    <t xml:space="preserve">April 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</si>
  <si>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</si>
  <si>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</si>
  <si>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</si>
  <si>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</si>
  <si>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</si>
  <si>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</si>
  <si>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</si>
  <si>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</si>
  <si>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Jumlah populasi dalam karyawan perusahaan</t>
  </si>
  <si>
    <t>Jumlah karyawan yang dikehendaki terambil</t>
  </si>
  <si>
    <t>HYPGEOMDIST</t>
  </si>
  <si>
    <t>CHIINV - TABEL CHISQUARE</t>
  </si>
  <si>
    <t>Jumlah staf bagian keuangan</t>
  </si>
  <si>
    <t>MODUS</t>
  </si>
  <si>
    <t>STDEV dan STDEVA</t>
  </si>
  <si>
    <t>tidak lengkap</t>
  </si>
  <si>
    <t>Budi</t>
  </si>
  <si>
    <t>Chintya</t>
  </si>
  <si>
    <t>Dina</t>
  </si>
  <si>
    <t>Erika</t>
  </si>
  <si>
    <t>Firman</t>
  </si>
  <si>
    <t>Gerry</t>
  </si>
  <si>
    <t>Hermawan</t>
  </si>
  <si>
    <t>Irvan</t>
  </si>
  <si>
    <t>Johan</t>
  </si>
  <si>
    <t>Kartono</t>
  </si>
  <si>
    <t>QUARTILE</t>
  </si>
  <si>
    <t>Data</t>
  </si>
  <si>
    <t>Kuartil</t>
  </si>
  <si>
    <t>PERCENTILE</t>
  </si>
  <si>
    <t>PERCENTRANK</t>
  </si>
  <si>
    <t>Data yang dikehendaki</t>
  </si>
  <si>
    <t>Jumlah dijit</t>
  </si>
  <si>
    <t>Data 1</t>
  </si>
  <si>
    <t>Data 2</t>
  </si>
  <si>
    <t>Tujuan Ekspor</t>
  </si>
  <si>
    <t>(negara)</t>
  </si>
  <si>
    <t>Nilai Ekspor (jutaan rupiah)</t>
  </si>
  <si>
    <t>Australia</t>
  </si>
  <si>
    <t>Jepang</t>
  </si>
  <si>
    <t>Korea</t>
  </si>
  <si>
    <t>Uni Eropa</t>
  </si>
  <si>
    <t>Afrika</t>
  </si>
  <si>
    <t>Amerika Serikat</t>
  </si>
  <si>
    <t>Kesimpulan</t>
  </si>
  <si>
    <t>Derajat Kebebasan</t>
  </si>
  <si>
    <t>(hasil)</t>
  </si>
  <si>
    <t>Observasi</t>
  </si>
  <si>
    <t>Promosi</t>
  </si>
  <si>
    <t>Pendapatan</t>
  </si>
  <si>
    <t>Kota</t>
  </si>
  <si>
    <t>Penjualan</t>
  </si>
  <si>
    <t>x</t>
  </si>
  <si>
    <t>y</t>
  </si>
  <si>
    <t>Nilai Ujian</t>
  </si>
  <si>
    <t>Nilai</t>
  </si>
  <si>
    <t>Huruf</t>
  </si>
  <si>
    <t xml:space="preserve">Nilai </t>
  </si>
  <si>
    <t>Frekuensi</t>
  </si>
  <si>
    <t>April</t>
  </si>
  <si>
    <t>Daerah 1</t>
  </si>
  <si>
    <t>Daerah 2</t>
  </si>
  <si>
    <t>Nilai X</t>
  </si>
  <si>
    <t>Nilai X yang baru</t>
  </si>
  <si>
    <t>Nilai Y</t>
  </si>
  <si>
    <t>Konstanta</t>
  </si>
  <si>
    <t>Penjualan Kendaraan</t>
  </si>
  <si>
    <t>Unit</t>
  </si>
  <si>
    <t>Timika</t>
  </si>
  <si>
    <t>PEARSON (korelasi)</t>
  </si>
  <si>
    <t xml:space="preserve"> Percentile</t>
  </si>
  <si>
    <t>`</t>
  </si>
  <si>
    <t>Wilayah</t>
  </si>
  <si>
    <t>Data yang dihilangkan</t>
  </si>
  <si>
    <t>Array 1</t>
  </si>
  <si>
    <t>Array 2</t>
  </si>
  <si>
    <t>Waktu Tempuh</t>
  </si>
  <si>
    <t>(menit)</t>
  </si>
  <si>
    <t>Data Sampel</t>
  </si>
  <si>
    <t>Array</t>
  </si>
  <si>
    <t>Angka Peluang Bernoulli (trials)</t>
  </si>
  <si>
    <t>Probabilitas (probability_s)</t>
  </si>
  <si>
    <t>Kriteria Nilai (alpha)</t>
  </si>
  <si>
    <t>CRITBINOM</t>
  </si>
  <si>
    <t>Penghasilan</t>
  </si>
  <si>
    <t>SMA/SMK</t>
  </si>
  <si>
    <t>Diploma</t>
  </si>
  <si>
    <t>Sarjana</t>
  </si>
  <si>
    <t>Pasca Sarjana</t>
  </si>
  <si>
    <t>COVAR</t>
  </si>
  <si>
    <t>DEVSQ</t>
  </si>
  <si>
    <t>Parameter Nilai (lamda)</t>
  </si>
  <si>
    <t>EXPONDIST</t>
  </si>
  <si>
    <t>Simpangan Rata-rata</t>
  </si>
  <si>
    <t>Simpangan Kuadrat</t>
  </si>
  <si>
    <t>DEVSQ (hasil)</t>
  </si>
  <si>
    <t>Rata-rata Data Observasi</t>
  </si>
  <si>
    <t>Fungsi Distribusi Kumulatif  (ketika kumulatif adalah TRUE)</t>
  </si>
  <si>
    <t>Fungsi Densiti Probabilitas (ketika kumulatif adalah FALSE)</t>
  </si>
  <si>
    <t>FDIST</t>
  </si>
  <si>
    <t>TOEFL</t>
  </si>
  <si>
    <t>Baru</t>
  </si>
  <si>
    <t>Lama</t>
  </si>
  <si>
    <t>Ukuran Sampel</t>
  </si>
  <si>
    <t>Nilai yang dievaluasi (x)</t>
  </si>
  <si>
    <t>Hasil (FDIST)</t>
  </si>
  <si>
    <t>GEOMEAN</t>
  </si>
  <si>
    <t>Tahun</t>
  </si>
  <si>
    <t>Suku Bunga</t>
  </si>
  <si>
    <t>Rata-rata Ukur (GEOMEAN)</t>
  </si>
  <si>
    <t>HARMEAN</t>
  </si>
  <si>
    <t>Rata-rata Ukur (HARMEAN)</t>
  </si>
  <si>
    <t>LOGINV</t>
  </si>
  <si>
    <t>LOGNORMDIST</t>
  </si>
  <si>
    <t>Probabilitas (probability)</t>
  </si>
  <si>
    <t>Rata-rata (mean)</t>
  </si>
  <si>
    <t>Simpangan Baku (standard_dev)</t>
  </si>
  <si>
    <t>Hasil (LOGINV)</t>
  </si>
  <si>
    <t xml:space="preserve">Nilai Ujian </t>
  </si>
  <si>
    <t>Jawaban Salah</t>
  </si>
  <si>
    <t>NEGBINOMDIST</t>
  </si>
  <si>
    <t>NORMDIST</t>
  </si>
  <si>
    <t>NORMINV</t>
  </si>
  <si>
    <t>Kode</t>
  </si>
  <si>
    <t>Yogyakarta</t>
  </si>
  <si>
    <t>Kode yang sering muncul</t>
  </si>
  <si>
    <t>Kota yang sering muncul</t>
  </si>
  <si>
    <t>Masa Pakai</t>
  </si>
  <si>
    <t>Rata-rata Distribusi (mean)</t>
  </si>
  <si>
    <t>Observasi (x)</t>
  </si>
  <si>
    <t>Nilai Logika</t>
  </si>
  <si>
    <t>Perusahaan</t>
  </si>
  <si>
    <t>Price Earning Ratio</t>
  </si>
  <si>
    <t>K value (percentile #)</t>
  </si>
  <si>
    <t>Hasil (PERCENTILE)</t>
  </si>
  <si>
    <t>RSQ</t>
  </si>
  <si>
    <t>SKEW</t>
  </si>
  <si>
    <t>STANDARDIZE</t>
  </si>
  <si>
    <t>Banten</t>
  </si>
  <si>
    <t>STEYX</t>
  </si>
  <si>
    <t>WEIBULL</t>
  </si>
  <si>
    <t>Nilai Observasi (x)</t>
  </si>
  <si>
    <t>Hasil (STANDARDIZE)</t>
  </si>
  <si>
    <t>Hasil (RSQ)</t>
  </si>
  <si>
    <t>-  digunakan untuk menghitung nilai rata-rata yang terdapat pada suatu sel atau range</t>
  </si>
  <si>
    <t xml:space="preserve">-  data dapat berupa angka/bilangan, teks maupun nilai logika yang berupa bilangan </t>
  </si>
  <si>
    <t xml:space="preserve">-  argumen yang berupa teks atau sel kosong dihitung sebagai nol sehingga akan </t>
  </si>
  <si>
    <t>Average</t>
  </si>
  <si>
    <t>Averagea</t>
  </si>
  <si>
    <t xml:space="preserve">menambah faktor pembagi data yang berupa bilangan </t>
  </si>
  <si>
    <t>=AVERAGEA(nilai1;nilai2;.......;nilai255)</t>
  </si>
  <si>
    <t>Tidak ada data</t>
  </si>
  <si>
    <t>Perbedaan Averagea dengan Average</t>
  </si>
  <si>
    <t>Pilih tahun</t>
  </si>
  <si>
    <t>Jumlah ekspor</t>
  </si>
  <si>
    <t>=</t>
  </si>
  <si>
    <t>=CHIINV(angka;derajat kebebasan)</t>
  </si>
  <si>
    <t>- menghasilkan probabilitas kai kuadrat atau chi-square</t>
  </si>
  <si>
    <t>Pilih</t>
  </si>
  <si>
    <t>- digunakan untuk membuat tabel Chi-square</t>
  </si>
  <si>
    <t>-  pengujian independen yang menghasilkan nilai dari distribusi kai kuadrat (chi-square)</t>
  </si>
  <si>
    <t>-  menghasilkan interval konfiden (range pada suatu sisi dari rata-rata</t>
  </si>
  <si>
    <t>sampel) untuk rata-rata populasi</t>
  </si>
  <si>
    <t>=CONFIDENCE(tingkat kemakaan;simpangan baku;ukuran sampel)</t>
  </si>
  <si>
    <t>Alpha (σ)</t>
  </si>
  <si>
    <t>Simpangan baku</t>
  </si>
  <si>
    <t xml:space="preserve">keeratan hubungan linier antara dua variabel) </t>
  </si>
  <si>
    <t>-  menghasilkan koefisien korelasi (ukuran yang digunakan untuk menentukan tingkat</t>
  </si>
  <si>
    <t>=CORREL(data1;data2)</t>
  </si>
  <si>
    <t>Materam</t>
  </si>
  <si>
    <t>Batam</t>
  </si>
  <si>
    <t>(array1)</t>
  </si>
  <si>
    <t>(array2)</t>
  </si>
  <si>
    <t>Tidak ada korelasi</t>
  </si>
  <si>
    <t>Korelasi cukup kuat</t>
  </si>
  <si>
    <t>Sel</t>
  </si>
  <si>
    <t>Fungsi</t>
  </si>
  <si>
    <t>Kantor Cabang</t>
  </si>
  <si>
    <t>&lt;&lt; kriteria 1</t>
  </si>
  <si>
    <t>&lt;&lt; kriteria 2</t>
  </si>
  <si>
    <t>&lt;&lt; kriteria 3</t>
  </si>
  <si>
    <t>&lt;&lt; kriteria 4</t>
  </si>
  <si>
    <t>Ardiansyah</t>
  </si>
  <si>
    <t>Poltak Sipahutar</t>
  </si>
  <si>
    <t>Novita</t>
  </si>
  <si>
    <t>Elvira</t>
  </si>
  <si>
    <t>Rizaldi</t>
  </si>
  <si>
    <t>Aldo</t>
  </si>
  <si>
    <t>Suswati</t>
  </si>
  <si>
    <t>Zakaria</t>
  </si>
  <si>
    <t>Amirudin</t>
  </si>
  <si>
    <t>Tatiek</t>
  </si>
  <si>
    <t>Herlina</t>
  </si>
  <si>
    <t>Fauzi</t>
  </si>
  <si>
    <t>Suryana</t>
  </si>
  <si>
    <t>Santi</t>
  </si>
  <si>
    <t>Elriva</t>
  </si>
  <si>
    <t>Akbar</t>
  </si>
  <si>
    <t>Faisal</t>
  </si>
  <si>
    <t>Tara</t>
  </si>
  <si>
    <t>Herman</t>
  </si>
  <si>
    <t>Riyanto</t>
  </si>
  <si>
    <t>Asep</t>
  </si>
  <si>
    <t>Hendra</t>
  </si>
  <si>
    <t>Dadang</t>
  </si>
  <si>
    <t>Zulkifli</t>
  </si>
  <si>
    <t>Ambarwati</t>
  </si>
  <si>
    <t>Sulastri</t>
  </si>
  <si>
    <t>Taufik</t>
  </si>
  <si>
    <t>Tatang</t>
  </si>
  <si>
    <t>Devira</t>
  </si>
  <si>
    <t>Samsudin</t>
  </si>
  <si>
    <t>Harris</t>
  </si>
  <si>
    <t>Herdinan</t>
  </si>
  <si>
    <t>Gatot</t>
  </si>
  <si>
    <t>Shinta</t>
  </si>
  <si>
    <t>- menghitung jumlah sel yang terdapat dalam suatu range data sesuai dengan kriteria (tunggal)yang ditetapkan</t>
  </si>
  <si>
    <t>Catatan:</t>
  </si>
  <si>
    <t>- RANGE berisi kelompok data yang SEJENIS dengan KRITERIA</t>
  </si>
  <si>
    <t>=COUNTIF(range;kriteria)</t>
  </si>
  <si>
    <t>Jumlah Karyawan</t>
  </si>
  <si>
    <t>- menghitung jumlah sel dalam beberapa range  yang sesuai dengan kriteria-kriteria (maksimal 127) yang ditetapkan</t>
  </si>
  <si>
    <t>=SUMIFS(range kriteria1;kriteria1;range kriteria2;kriteria2;.............)</t>
  </si>
  <si>
    <t>=COVAR(array1;array2)</t>
  </si>
  <si>
    <t>=DEVSQ(angka1;angka2;......;angka255)</t>
  </si>
  <si>
    <t>Perhitungan Simpangan Kuadrat (manual)</t>
  </si>
  <si>
    <t>=EXPONDIST(x,lamda;nilai logika)</t>
  </si>
  <si>
    <r>
      <t>- menghasilkan distribusi ekponensial (</t>
    </r>
    <r>
      <rPr>
        <i/>
        <sz val="11"/>
        <rFont val="Calibri"/>
        <family val="2"/>
        <scheme val="minor"/>
      </rPr>
      <t>exponential distribution</t>
    </r>
    <r>
      <rPr>
        <sz val="11"/>
        <rFont val="Calibri"/>
        <family val="2"/>
        <scheme val="minor"/>
      </rPr>
      <t xml:space="preserve">) </t>
    </r>
  </si>
  <si>
    <r>
      <t>Nilai dari Fungsi (</t>
    </r>
    <r>
      <rPr>
        <b/>
        <i/>
        <sz val="11"/>
        <color theme="0"/>
        <rFont val="Calibri"/>
        <family val="2"/>
        <scheme val="minor"/>
      </rPr>
      <t>x</t>
    </r>
    <r>
      <rPr>
        <b/>
        <sz val="11"/>
        <color theme="0"/>
        <rFont val="Calibri"/>
        <family val="2"/>
        <scheme val="minor"/>
      </rPr>
      <t>)</t>
    </r>
  </si>
  <si>
    <r>
      <t>Nilai Logika (</t>
    </r>
    <r>
      <rPr>
        <b/>
        <i/>
        <sz val="11"/>
        <color theme="0"/>
        <rFont val="Calibri"/>
        <family val="2"/>
        <scheme val="minor"/>
      </rPr>
      <t>cumulative</t>
    </r>
    <r>
      <rPr>
        <b/>
        <sz val="11"/>
        <color theme="0"/>
        <rFont val="Calibri"/>
        <family val="2"/>
        <scheme val="minor"/>
      </rPr>
      <t>)</t>
    </r>
  </si>
  <si>
    <t>- menghasilkan distribusi F untuk menentukan apakah dua set data memiliki selisih perbedaan derajat</t>
  </si>
  <si>
    <t>FINV</t>
  </si>
  <si>
    <t>Numerator</t>
  </si>
  <si>
    <t>Denumerator</t>
  </si>
  <si>
    <t xml:space="preserve">- menghitung nilai F tabel </t>
  </si>
  <si>
    <t xml:space="preserve">- menghitung nilai prediksi dalam suatu persamaan trend </t>
  </si>
  <si>
    <t>=FORECAST(prediksi;array depende;array independe)</t>
  </si>
  <si>
    <t>Prosedur penyelesaian:</t>
  </si>
  <si>
    <t>No. Ujian</t>
  </si>
  <si>
    <t>EA12C0151</t>
  </si>
  <si>
    <t>EA12C0152</t>
  </si>
  <si>
    <t>3. Akhiri klik tombol Shift+Ctrl+Enter</t>
  </si>
  <si>
    <t>EA12C0153</t>
  </si>
  <si>
    <t>EA12C0154</t>
  </si>
  <si>
    <t>EA12C0155</t>
  </si>
  <si>
    <t>EA12C0156</t>
  </si>
  <si>
    <t>EA12C0157</t>
  </si>
  <si>
    <t>EA12C0158</t>
  </si>
  <si>
    <t>EA12C0159</t>
  </si>
  <si>
    <t>EA12C0160</t>
  </si>
  <si>
    <t>EA12C0161</t>
  </si>
  <si>
    <t>EA12C0162</t>
  </si>
  <si>
    <t>EA12C0163</t>
  </si>
  <si>
    <t>EA12C0164</t>
  </si>
  <si>
    <t>EA12C0165</t>
  </si>
  <si>
    <t>EA12C0166</t>
  </si>
  <si>
    <t>EA12C0167</t>
  </si>
  <si>
    <t>EA12C0168</t>
  </si>
  <si>
    <t>EA12C0169</t>
  </si>
  <si>
    <t>EA12C0170</t>
  </si>
  <si>
    <t>EA12C0171</t>
  </si>
  <si>
    <t>EA12C0172</t>
  </si>
  <si>
    <t>EA12C0173</t>
  </si>
  <si>
    <t>EA12C0174</t>
  </si>
  <si>
    <t>EA12C0175</t>
  </si>
  <si>
    <t>EA12C0176</t>
  </si>
  <si>
    <t>EA12C0177</t>
  </si>
  <si>
    <t>EA12C0178</t>
  </si>
  <si>
    <t>EA12C0179</t>
  </si>
  <si>
    <t>EA12C0180</t>
  </si>
  <si>
    <t>EA12C0181</t>
  </si>
  <si>
    <t>EA12C0182</t>
  </si>
  <si>
    <t>EA12C0183</t>
  </si>
  <si>
    <t>EA12C0184</t>
  </si>
  <si>
    <t>EA12C0185</t>
  </si>
  <si>
    <t>EA12C0186</t>
  </si>
  <si>
    <t>EA12C0187</t>
  </si>
  <si>
    <t>EA12C0188</t>
  </si>
  <si>
    <t>EA12C0189</t>
  </si>
  <si>
    <t>EA12C0190</t>
  </si>
  <si>
    <t>EA12C0191</t>
  </si>
  <si>
    <t>EA12C0192</t>
  </si>
  <si>
    <t>EA12C0193</t>
  </si>
  <si>
    <t>EA12C0194</t>
  </si>
  <si>
    <t>EA12C0195</t>
  </si>
  <si>
    <t>EA12C0196</t>
  </si>
  <si>
    <t>EA12C0197</t>
  </si>
  <si>
    <t>EA12C0198</t>
  </si>
  <si>
    <t>EA12C0199</t>
  </si>
  <si>
    <t>EA12C0200</t>
  </si>
  <si>
    <t>menyajikan distribusi frekuensi dari sekumpulan data yang disusun dalam formasi tegak atau vertikal</t>
  </si>
  <si>
    <t>=FREQUENCY(data;interval kelompok data)</t>
  </si>
  <si>
    <t>- menghitung F hitung dari sekelompok data</t>
  </si>
  <si>
    <t>=FTEST(array1;array2)</t>
  </si>
  <si>
    <r>
      <t xml:space="preserve">menghitung </t>
    </r>
    <r>
      <rPr>
        <i/>
        <sz val="11"/>
        <rFont val="Calibri"/>
        <family val="2"/>
        <scheme val="minor"/>
      </rPr>
      <t>geometric mean</t>
    </r>
    <r>
      <rPr>
        <sz val="11"/>
        <rFont val="Calibri"/>
        <family val="2"/>
        <scheme val="minor"/>
      </rPr>
      <t xml:space="preserve"> (rata-rata ukur) dari sekelompok data bernilai positif </t>
    </r>
  </si>
  <si>
    <t>=GEOMEAN(angka1;angka2;.......;angka255)</t>
  </si>
  <si>
    <t xml:space="preserve">menghitung rata-rata harmonis dari sekumpulan (range) data </t>
  </si>
  <si>
    <t>=HARMEAN(angka1;angka2;......;angka255)</t>
  </si>
  <si>
    <t>Prosedur Penyusunan Array</t>
  </si>
  <si>
    <t>3. Tekan tombol Shift+Ctrl+Enter</t>
  </si>
  <si>
    <t>Pertumbuhan (Y baru)</t>
  </si>
  <si>
    <t xml:space="preserve">menghitung nilai tren eksponensial </t>
  </si>
  <si>
    <t>1. Sorot atau blok range D11:H11</t>
  </si>
  <si>
    <t>2. Susun fungsi =GROWTH(D9:F9;D6:F6;D7:H7;D10)</t>
  </si>
  <si>
    <t>=GROWTH(nilai y;nilai x;nilai x baru;logika atau konstanta)</t>
  </si>
  <si>
    <t xml:space="preserve">Probabilitas - HYPGEOMDIST </t>
  </si>
  <si>
    <t>yang diambil dari sekelompok data</t>
  </si>
  <si>
    <t>-  menghitung nilai distribusi geometrik</t>
  </si>
  <si>
    <t>-  menghitung probabilitas dari sejumlah bilangan sukses dari suatu sampel</t>
  </si>
  <si>
    <t>=HYPGEOMDIST(sampel sukses ;sampel;populasi data;seluruh populasi)</t>
  </si>
  <si>
    <t xml:space="preserve"> dan variabel tidak bebas</t>
  </si>
  <si>
    <t>-  menghasilkan titik potong garis regresi linier berdasarkan data variabel bebas</t>
  </si>
  <si>
    <t>=INTERCEPT(nilai y;nilai x)</t>
  </si>
  <si>
    <t>Nilai  X - Tahun</t>
  </si>
  <si>
    <t>Nilai Y - Penjualan</t>
  </si>
  <si>
    <t>distribusi dari sekelompok data</t>
  </si>
  <si>
    <t>-  menghitung besar kurtosis atau tingkat keruncingan</t>
  </si>
  <si>
    <t>=KURT(angka1;angka2;..........;angka255)</t>
  </si>
  <si>
    <t>Teratas ke-</t>
  </si>
  <si>
    <t>Ambon</t>
  </si>
  <si>
    <t>Terbawah ke-</t>
  </si>
  <si>
    <t>=LARGE(data;urutan ke-n)</t>
  </si>
  <si>
    <t xml:space="preserve">- menampilkan data terbesar pada urutan ke-n </t>
  </si>
  <si>
    <t>=SMALL(data;urutan ke-n)</t>
  </si>
  <si>
    <t xml:space="preserve">- menampilkan data terkecil/terbawah pada urutan ke-n </t>
  </si>
  <si>
    <t>=LINEST(nilai y;nilai x;konstanta;statistik)</t>
  </si>
  <si>
    <r>
      <t>(</t>
    </r>
    <r>
      <rPr>
        <b/>
        <i/>
        <sz val="11"/>
        <color theme="0"/>
        <rFont val="Calibri"/>
        <family val="2"/>
        <scheme val="minor"/>
      </rPr>
      <t>x</t>
    </r>
    <r>
      <rPr>
        <b/>
        <sz val="11"/>
        <color theme="0"/>
        <rFont val="Calibri"/>
        <family val="2"/>
        <scheme val="minor"/>
      </rPr>
      <t>)</t>
    </r>
  </si>
  <si>
    <r>
      <t>(</t>
    </r>
    <r>
      <rPr>
        <b/>
        <i/>
        <sz val="11"/>
        <color theme="0"/>
        <rFont val="Calibri"/>
        <family val="2"/>
        <scheme val="minor"/>
      </rPr>
      <t>y</t>
    </r>
    <r>
      <rPr>
        <b/>
        <sz val="11"/>
        <color theme="0"/>
        <rFont val="Calibri"/>
        <family val="2"/>
        <scheme val="minor"/>
      </rPr>
      <t>)</t>
    </r>
  </si>
  <si>
    <t>1. Sorot atau blok range F9:G9</t>
  </si>
  <si>
    <t>2. Susun fungsi =LINEST(C9:C20;B9:B20;D8)</t>
  </si>
  <si>
    <t>3. Akhiri tekan tombol Shift+Ctrl+Enter</t>
  </si>
  <si>
    <t>-  metode kuadrat terkecil (least square method) yang menghasilkan garis lurus</t>
  </si>
  <si>
    <t>dan menghasilkan array yang menentukan garis tersebut</t>
  </si>
  <si>
    <t>suatu array yang menentukan kurva tersebut</t>
  </si>
  <si>
    <t>-  menghasilkan kurva eksponensial yang tepat dengan data dan menghasilkan</t>
  </si>
  <si>
    <t>Prosedur:</t>
  </si>
  <si>
    <t>2. Susun fungsi =LOGEST(C9:C14;B9:B14;D8)</t>
  </si>
  <si>
    <t xml:space="preserve"> dengan parameter rata-rata dan simpangan baku</t>
  </si>
  <si>
    <t>-  menghitung inverse atau kebalikan dari distribusi logaritma</t>
  </si>
  <si>
    <t>=LOGINV(probabilitas;rata-rata;simpangan baku)</t>
  </si>
  <si>
    <t>=LOGNORMDIST(nilai x;rata-rata;simpangan baku)</t>
  </si>
  <si>
    <t xml:space="preserve">- menghitung distribusi log normal kumulatif </t>
  </si>
  <si>
    <t>-  MAX digunakan untuk menampilkan nilai atau angka maksimum (terbesar)</t>
  </si>
  <si>
    <t>yang terdapat dalam beberapa sel atau range data</t>
  </si>
  <si>
    <t>tanpa mengabaikan jenis data teks atau logika</t>
  </si>
  <si>
    <t>-  MAXA digunakan untuk menampilkan nilai terbesar dari sekelompok</t>
  </si>
  <si>
    <t>=MAXA(nilai1;nilai2;.....)</t>
  </si>
  <si>
    <t>=MAX(angka1;angka2;......)</t>
  </si>
  <si>
    <t>Median</t>
  </si>
  <si>
    <t>Data diurutkan</t>
  </si>
  <si>
    <t xml:space="preserve">- menghitung nilai median (tengah) dari sekelompok data </t>
  </si>
  <si>
    <t>=MEDIAN(angka1;angka2;.....;angka255)</t>
  </si>
  <si>
    <t>=MIN(angka1;angka2;......)</t>
  </si>
  <si>
    <t>=MINA(nilai1;nilai2;.....)</t>
  </si>
  <si>
    <t>-  MIN digunakan untuk menampilkan nilai atau angka minimum (terkecil)</t>
  </si>
  <si>
    <t>-  MINA digunakan untuk menampilkan nilai terkecil dari sekelompok</t>
  </si>
  <si>
    <t>- menampilkan data yang sering muncul atau modus dalam suatu array atau range data</t>
  </si>
  <si>
    <t>Data1</t>
  </si>
  <si>
    <t>Data2</t>
  </si>
  <si>
    <t>=MODE(angka1;angka2;......;angka255)</t>
  </si>
  <si>
    <t>=NEGBINOMDIST(number_f;number_s;probability_s)</t>
  </si>
  <si>
    <r>
      <t>Angka kegagalan (</t>
    </r>
    <r>
      <rPr>
        <b/>
        <i/>
        <sz val="11"/>
        <color theme="0"/>
        <rFont val="Calibri"/>
        <family val="2"/>
        <scheme val="minor"/>
      </rPr>
      <t>number_f</t>
    </r>
    <r>
      <rPr>
        <b/>
        <sz val="11"/>
        <color theme="0"/>
        <rFont val="Calibri"/>
        <family val="2"/>
        <scheme val="minor"/>
      </rPr>
      <t>)</t>
    </r>
  </si>
  <si>
    <r>
      <t>Data yang diharapkan sukses (</t>
    </r>
    <r>
      <rPr>
        <b/>
        <i/>
        <sz val="11"/>
        <color theme="0"/>
        <rFont val="Calibri"/>
        <family val="2"/>
        <scheme val="minor"/>
      </rPr>
      <t>number_s</t>
    </r>
    <r>
      <rPr>
        <b/>
        <sz val="11"/>
        <color theme="0"/>
        <rFont val="Calibri"/>
        <family val="2"/>
        <scheme val="minor"/>
      </rPr>
      <t>)</t>
    </r>
  </si>
  <si>
    <r>
      <t>Probabilitas sukses (</t>
    </r>
    <r>
      <rPr>
        <b/>
        <i/>
        <sz val="11"/>
        <color theme="0"/>
        <rFont val="Calibri"/>
        <family val="2"/>
        <scheme val="minor"/>
      </rPr>
      <t>probability_s</t>
    </r>
    <r>
      <rPr>
        <b/>
        <sz val="11"/>
        <color theme="0"/>
        <rFont val="Calibri"/>
        <family val="2"/>
        <scheme val="minor"/>
      </rPr>
      <t>)</t>
    </r>
  </si>
  <si>
    <t>Hasil (NEGBINOMDIST)</t>
  </si>
  <si>
    <t xml:space="preserve">- menghasilkan distribusi kumulatif normal untuk rata rata dan standar deviasi tertentu </t>
  </si>
  <si>
    <t>=NORMDIST(data;rata-rata;simpangan baku;kumulatif)</t>
  </si>
  <si>
    <t>Hasil (NORMDIST)</t>
  </si>
  <si>
    <t xml:space="preserve">- menghitung inverse dari distribusi kumulatif normal </t>
  </si>
  <si>
    <t>=NORMINV(probabilitas;rata-rata;simpangan baku)</t>
  </si>
  <si>
    <t>NORMSDIST</t>
  </si>
  <si>
    <t>=NORMSDIST(z)</t>
  </si>
  <si>
    <t>Tabel Z</t>
  </si>
  <si>
    <t>- digunakan untuk menghitung nilai baku (standar) dari distribusi kumulatif normal</t>
  </si>
  <si>
    <t>- digunakan untuk menghitung koefisien korelasi Pearson</t>
  </si>
  <si>
    <t>=PEARSON(array1;array2)</t>
  </si>
  <si>
    <t>=PERCENTILE(array;k)</t>
  </si>
  <si>
    <t>suatu range data dalam bentuk atau format persentase</t>
  </si>
  <si>
    <t>-  menghasilkan ranking dari suatu nilai yang terdapat dalam</t>
  </si>
  <si>
    <t>=PERCENTRANK(array;data yang dikehendaki;dijit)</t>
  </si>
  <si>
    <t>Hasil (mengabaikan jumlah dijit)</t>
  </si>
  <si>
    <t>- menghasilkan nilai kuartil dari sekelompok angka (data)</t>
  </si>
  <si>
    <t>=QUARTILE(data;kuartil ke-)</t>
  </si>
  <si>
    <r>
      <t>Kuartil 0 (</t>
    </r>
    <r>
      <rPr>
        <b/>
        <i/>
        <sz val="11"/>
        <color theme="0"/>
        <rFont val="Calibri"/>
        <family val="2"/>
        <scheme val="minor"/>
      </rPr>
      <t>nilai minimum</t>
    </r>
    <r>
      <rPr>
        <b/>
        <sz val="11"/>
        <color theme="0"/>
        <rFont val="Calibri"/>
        <family val="2"/>
        <scheme val="minor"/>
      </rPr>
      <t>)</t>
    </r>
  </si>
  <si>
    <r>
      <t>Kuartil 1 (</t>
    </r>
    <r>
      <rPr>
        <b/>
        <i/>
        <sz val="11"/>
        <color theme="0"/>
        <rFont val="Calibri"/>
        <family val="2"/>
        <scheme val="minor"/>
      </rPr>
      <t>kuartil pertama - 25%</t>
    </r>
    <r>
      <rPr>
        <b/>
        <sz val="11"/>
        <color theme="0"/>
        <rFont val="Calibri"/>
        <family val="2"/>
        <scheme val="minor"/>
      </rPr>
      <t>)</t>
    </r>
  </si>
  <si>
    <r>
      <t>Kuartil 2 (</t>
    </r>
    <r>
      <rPr>
        <b/>
        <i/>
        <sz val="11"/>
        <color theme="0"/>
        <rFont val="Calibri"/>
        <family val="2"/>
        <scheme val="minor"/>
      </rPr>
      <t>nilai median -50%</t>
    </r>
    <r>
      <rPr>
        <b/>
        <sz val="11"/>
        <color theme="0"/>
        <rFont val="Calibri"/>
        <family val="2"/>
        <scheme val="minor"/>
      </rPr>
      <t>)</t>
    </r>
  </si>
  <si>
    <r>
      <t>Kuartil 3 (</t>
    </r>
    <r>
      <rPr>
        <b/>
        <i/>
        <sz val="11"/>
        <color theme="0"/>
        <rFont val="Calibri"/>
        <family val="2"/>
        <scheme val="minor"/>
      </rPr>
      <t>kuartil ketiga - 75%</t>
    </r>
    <r>
      <rPr>
        <b/>
        <sz val="11"/>
        <color theme="0"/>
        <rFont val="Calibri"/>
        <family val="2"/>
        <scheme val="minor"/>
      </rPr>
      <t>)</t>
    </r>
  </si>
  <si>
    <r>
      <t>Kuartil 4 (</t>
    </r>
    <r>
      <rPr>
        <b/>
        <i/>
        <sz val="11"/>
        <color theme="0"/>
        <rFont val="Calibri"/>
        <family val="2"/>
        <scheme val="minor"/>
      </rPr>
      <t>nilai maksimum</t>
    </r>
    <r>
      <rPr>
        <b/>
        <sz val="11"/>
        <color theme="0"/>
        <rFont val="Calibri"/>
        <family val="2"/>
        <scheme val="minor"/>
      </rPr>
      <t>)</t>
    </r>
  </si>
  <si>
    <t>-  menentukan posisi atau ranking (dengan pilihan daftar urutan nilai yang</t>
  </si>
  <si>
    <t xml:space="preserve">dimulai dari nilai terbesar atau dimulai dari urutan nilai terkecil) </t>
  </si>
  <si>
    <t>Pilihan ranking ke-</t>
  </si>
  <si>
    <t>Ranking ke-</t>
  </si>
  <si>
    <t>=RANK(angka;referensi;order)</t>
  </si>
  <si>
    <t>&lt;&lt; pilihan order</t>
  </si>
  <si>
    <t>&lt;&lt; pilihan tanda ranking</t>
  </si>
  <si>
    <t>=RSQ(nilai y;nilai x)</t>
  </si>
  <si>
    <t>Tahun (x)</t>
  </si>
  <si>
    <t>Nilai Transaksi (y)</t>
  </si>
  <si>
    <t>Nilai Skewness</t>
  </si>
  <si>
    <t>-  nilai = 0 - normal, nilai &gt; 0 - condong ke kiri dan nilai &lt; 0, condong ke kanan</t>
  </si>
  <si>
    <t>digambarkan dalam kurva) dari sekelompok data</t>
  </si>
  <si>
    <t>-  menghitung nilai skewness (tingkat kecondongan jika digambarkan</t>
  </si>
  <si>
    <t>=SKEW(angka1;angka2;.........;angka255)</t>
  </si>
  <si>
    <t>Hasil (SLOPE)</t>
  </si>
  <si>
    <t>=SLOPE(nilai y;nilai x)</t>
  </si>
  <si>
    <t>-  digunakan untuk menghitung Z atau standadisasi</t>
  </si>
  <si>
    <t>fungsi densitas distribusi normal</t>
  </si>
  <si>
    <t>=STANDARDIZE(x;mean;standar_v)</t>
  </si>
  <si>
    <t>=STEYX(nilai y;nilai x)</t>
  </si>
  <si>
    <r>
      <t>- menghitung kesalahan baku (</t>
    </r>
    <r>
      <rPr>
        <i/>
        <sz val="11"/>
        <rFont val="Calibri"/>
        <family val="2"/>
        <scheme val="minor"/>
      </rPr>
      <t>standard error</t>
    </r>
    <r>
      <rPr>
        <sz val="11"/>
        <rFont val="Calibri"/>
        <family val="2"/>
        <scheme val="minor"/>
      </rPr>
      <t xml:space="preserve">) dari suatu nilai prediksi </t>
    </r>
    <r>
      <rPr>
        <i/>
        <sz val="11"/>
        <rFont val="Calibri"/>
        <family val="2"/>
        <scheme val="minor"/>
      </rPr>
      <t>y</t>
    </r>
    <r>
      <rPr>
        <sz val="11"/>
        <rFont val="Calibri"/>
        <family val="2"/>
        <scheme val="minor"/>
      </rPr>
      <t xml:space="preserve"> untuk tiap </t>
    </r>
    <r>
      <rPr>
        <i/>
        <sz val="11"/>
        <rFont val="Calibri"/>
        <family val="2"/>
        <scheme val="minor"/>
      </rPr>
      <t>x</t>
    </r>
    <r>
      <rPr>
        <sz val="11"/>
        <rFont val="Calibri"/>
        <family val="2"/>
        <scheme val="minor"/>
      </rPr>
      <t xml:space="preserve"> pada kasus regresi</t>
    </r>
  </si>
  <si>
    <t>yang diketahui dan array x yang diketahui</t>
  </si>
  <si>
    <t>-  menghasilkan nilai dari trend linier; menempatkan suatu garis lurus pada array y</t>
  </si>
  <si>
    <t>=TREND(nilai y;nilai x;nilai x baru;konstanta)</t>
  </si>
  <si>
    <t>Nilai y baru - TREND (hasil)</t>
  </si>
  <si>
    <t>Nilai y</t>
  </si>
  <si>
    <t>Nilai x</t>
  </si>
  <si>
    <t>Nilai x yang baru</t>
  </si>
  <si>
    <t>1. Sorot atau blok range C12:G12</t>
  </si>
  <si>
    <t>2. Susun fungsi =TREND(C8:G8;C9:G9;C10:G10;C11)</t>
  </si>
  <si>
    <t>data (ditetapkan) yang dihilangkan</t>
  </si>
  <si>
    <t>-  menghitung nilai rata-rata dari sekelompok data, dimana ada sekian persen</t>
  </si>
  <si>
    <t>=TRIMMEAN(data;persentase data yang dihilangkan)</t>
  </si>
  <si>
    <t>Hasil (TRIMMEAN)</t>
  </si>
  <si>
    <t>=TTEST(data1;data2;sisi pada kurva;tipe)</t>
  </si>
  <si>
    <t>Jumlah sisi kurva</t>
  </si>
  <si>
    <t>Tipe</t>
  </si>
  <si>
    <t>Hasil (t hitung)</t>
  </si>
  <si>
    <t xml:space="preserve">- menghitung nilai t hitung pada uji hipotesis </t>
  </si>
  <si>
    <t>-  VAR digunakan untuk memperkirakan besar varians suatu sampel</t>
  </si>
  <si>
    <t>-  VARA digunakan untuk memperkirakan besar varians suatu sampel</t>
  </si>
  <si>
    <t xml:space="preserve"> dengan mempertimbangkan jumlah data teks dan logika</t>
  </si>
  <si>
    <t>dengan mengabaikan nilai logika dan teks</t>
  </si>
  <si>
    <t>VAR  (mengabaikan nilai logika dan teks)</t>
  </si>
  <si>
    <t>VARA (mempertimbangkan nilai logika dan teks)</t>
  </si>
  <si>
    <t>=VAR(angka1;angka2;......;angka255)</t>
  </si>
  <si>
    <t>=VARA(nilai1;nilai2;......;nilai255)</t>
  </si>
  <si>
    <t>Nilai untuk mengevaluasi fungsi (x)</t>
  </si>
  <si>
    <t>Parameter untuk distribusi (alpha)</t>
  </si>
  <si>
    <t>Parameter untuk distribusi (beta)</t>
  </si>
  <si>
    <t>Fungsi distribusi kumulatif (cumulative)</t>
  </si>
  <si>
    <t>=WEIBULL(x;alpha;beta;cumulative)</t>
  </si>
  <si>
    <t>- menghitung distribusi Weibull untuk analisis keandalan</t>
  </si>
  <si>
    <t>- menghitung z hitung pada pengujian dua sisi</t>
  </si>
  <si>
    <t>=ZTEST(array;x;sigma)</t>
  </si>
  <si>
    <t>Sigma</t>
  </si>
  <si>
    <t>Hasil - ZTEST</t>
  </si>
  <si>
    <t>1. Blok range H7:H12</t>
  </si>
  <si>
    <t>2. Susun fungsi =FREQUENCY(D8:D57;G7:G11)</t>
  </si>
  <si>
    <t>=AVEDEV/AVERAGE(angka1;angka2;......;angka 255)</t>
  </si>
  <si>
    <r>
      <t xml:space="preserve">- </t>
    </r>
    <r>
      <rPr>
        <b/>
        <sz val="11"/>
        <color rgb="FF0000FF"/>
        <rFont val="Calibri"/>
        <family val="2"/>
        <scheme val="minor"/>
      </rPr>
      <t xml:space="preserve">AVEDEV </t>
    </r>
    <r>
      <rPr>
        <sz val="11"/>
        <rFont val="Calibri"/>
        <family val="2"/>
        <scheme val="minor"/>
      </rPr>
      <t>&gt;&gt;  menghitung nilai rata-rata deviasi mutlak dari suatu arithmetic mean</t>
    </r>
  </si>
  <si>
    <r>
      <t xml:space="preserve">- </t>
    </r>
    <r>
      <rPr>
        <b/>
        <sz val="11"/>
        <color rgb="FF0000FF"/>
        <rFont val="Calibri"/>
        <family val="2"/>
        <scheme val="minor"/>
      </rPr>
      <t>AVERAGE</t>
    </r>
    <r>
      <rPr>
        <sz val="11"/>
        <rFont val="Calibri"/>
        <family val="2"/>
        <scheme val="minor"/>
      </rPr>
      <t xml:space="preserve"> &gt;&gt;  mencari nilai rata-rata arithmetic mean atau mean dari sekumpulan data </t>
    </r>
  </si>
  <si>
    <t>range berdasarkan kriteria (syarat) yang ditetapkan</t>
  </si>
  <si>
    <t>-  menghitung nilai rata-rata  yang terdapat dalam sekelompok sel yang disebut</t>
  </si>
  <si>
    <t>=AVERAGEIF(range;criteria;average_range)</t>
  </si>
  <si>
    <t>Rata-rata (&gt;=)</t>
  </si>
  <si>
    <t>Kriteria 1: Rata-rata (&gt;=)</t>
  </si>
  <si>
    <t>=AVERAGEIFS(average_range;criteria_range1;criteria1;criteria_range2;criteria2;......)</t>
  </si>
  <si>
    <t>range berdasarkan beberapa kriteria (lebih dari satu syarat) yang ditetapkan</t>
  </si>
  <si>
    <t>Kriteria 2: Rata-rata (&lt;=)</t>
  </si>
  <si>
    <t>- menghasilkan distribusi probabilitas binomial</t>
  </si>
  <si>
    <t>=CHIDIST(x;deg_freedom)</t>
  </si>
  <si>
    <t>=COUNT/COUNTA(value1;value2;......)</t>
  </si>
  <si>
    <t>=COUNT(B8:B18)</t>
  </si>
  <si>
    <t>=COUNTA(B8:B18)</t>
  </si>
  <si>
    <t>ABC</t>
  </si>
  <si>
    <t>DEF</t>
  </si>
  <si>
    <t>4DEF</t>
  </si>
  <si>
    <t>ISI</t>
  </si>
  <si>
    <t>BUKA</t>
  </si>
  <si>
    <t>TUTUP</t>
  </si>
  <si>
    <t>EXCEL</t>
  </si>
  <si>
    <t>MUDAH</t>
  </si>
  <si>
    <t>TEGAL</t>
  </si>
  <si>
    <t>257 km</t>
  </si>
  <si>
    <t>BOGOR</t>
  </si>
  <si>
    <t>47 km</t>
  </si>
  <si>
    <t>BEKASI</t>
  </si>
  <si>
    <t>27 km</t>
  </si>
  <si>
    <t>F5D</t>
  </si>
  <si>
    <t>TIGER</t>
  </si>
  <si>
    <t>MACAN</t>
  </si>
  <si>
    <t>Sel berisi angka</t>
  </si>
  <si>
    <t>Sel berisi data</t>
  </si>
  <si>
    <t>Sel kosong</t>
  </si>
  <si>
    <t xml:space="preserve"> jumlah sel 36</t>
  </si>
  <si>
    <r>
      <t xml:space="preserve">- </t>
    </r>
    <r>
      <rPr>
        <b/>
        <sz val="11"/>
        <color rgb="FF0000FF"/>
        <rFont val="Calibri"/>
        <family val="2"/>
        <scheme val="minor"/>
      </rPr>
      <t>COUNT</t>
    </r>
    <r>
      <rPr>
        <sz val="11"/>
        <rFont val="Calibri"/>
        <family val="2"/>
        <scheme val="minor"/>
      </rPr>
      <t xml:space="preserve"> &gt;&gt;  menghitung jumlah data tipe numerik atau bilangan/angka yang terdapat dalam suatu range data</t>
    </r>
  </si>
  <si>
    <r>
      <t xml:space="preserve">- </t>
    </r>
    <r>
      <rPr>
        <b/>
        <sz val="11"/>
        <color rgb="FF0000FF"/>
        <rFont val="Calibri"/>
        <family val="2"/>
        <scheme val="minor"/>
      </rPr>
      <t xml:space="preserve">COUNTA </t>
    </r>
    <r>
      <rPr>
        <sz val="11"/>
        <rFont val="Calibri"/>
        <family val="2"/>
        <scheme val="minor"/>
      </rPr>
      <t>&gt;&gt;  menghitung jumlah data (semua tipe) yang terdapat dalam suatu range data, kecuali sel kosong</t>
    </r>
  </si>
  <si>
    <t>- menghitung jumlah sel kosong yang terdapat dalam suatu range data</t>
  </si>
  <si>
    <t>Jumlah sel</t>
  </si>
  <si>
    <t>Terisi data</t>
  </si>
  <si>
    <t>- setiap sel kosong bernilai 1, silakan hapus isi sel atau isi sel kosong</t>
  </si>
  <si>
    <t>atau ukuran variasi relatif</t>
  </si>
  <si>
    <r>
      <t>-  menghasilkan koefisien variasi (</t>
    </r>
    <r>
      <rPr>
        <i/>
        <sz val="11"/>
        <rFont val="Calibri"/>
        <family val="2"/>
        <scheme val="minor"/>
      </rPr>
      <t>covariance</t>
    </r>
    <r>
      <rPr>
        <sz val="11"/>
        <rFont val="Calibri"/>
        <family val="2"/>
        <scheme val="minor"/>
      </rPr>
      <t xml:space="preserve">) </t>
    </r>
  </si>
  <si>
    <t>=CRITBINOM(trials;probability_s;alpha)</t>
  </si>
  <si>
    <t>-  menghitung nilai terkecil pada jumlah percobaan distribusi</t>
  </si>
  <si>
    <t>Binomial, dimana distribusi kumulatif binomial lebih besar</t>
  </si>
  <si>
    <t>atau sama dengan kriteria nilai</t>
  </si>
  <si>
    <t>=CRITBINOM(C8;C9;C10)</t>
  </si>
  <si>
    <t>- menghasilkan persentil ke sekian dari sekelompok nilai</t>
  </si>
  <si>
    <t>=STDEV(number1;number2;.......)</t>
  </si>
  <si>
    <t>=STDEVA(value1;value2;......)</t>
  </si>
  <si>
    <t>dengan mempertimbangkan jumlah data teks dan logika</t>
  </si>
  <si>
    <t xml:space="preserve">-  digunakan untuk memprediksi simpangan baku suatu sampel </t>
  </si>
  <si>
    <t>-   digunakan untuk memprediksi simpangan baku suatu sampel</t>
  </si>
  <si>
    <r>
      <t>Rata-rata (</t>
    </r>
    <r>
      <rPr>
        <b/>
        <i/>
        <sz val="11"/>
        <color indexed="9"/>
        <rFont val="Calibri"/>
        <family val="2"/>
        <scheme val="minor"/>
      </rPr>
      <t>MEAN</t>
    </r>
    <r>
      <rPr>
        <b/>
        <sz val="11"/>
        <color indexed="9"/>
        <rFont val="Calibri"/>
        <family val="2"/>
        <scheme val="minor"/>
      </rPr>
      <t>)</t>
    </r>
  </si>
  <si>
    <r>
      <t>Simpangan baku (</t>
    </r>
    <r>
      <rPr>
        <b/>
        <i/>
        <sz val="11"/>
        <color indexed="9"/>
        <rFont val="Calibri"/>
        <family val="2"/>
        <scheme val="minor"/>
      </rPr>
      <t>STDEV</t>
    </r>
    <r>
      <rPr>
        <b/>
        <sz val="11"/>
        <color indexed="9"/>
        <rFont val="Calibri"/>
        <family val="2"/>
        <scheme val="minor"/>
      </rPr>
      <t>)</t>
    </r>
  </si>
  <si>
    <r>
      <t>Simpangan baku (</t>
    </r>
    <r>
      <rPr>
        <b/>
        <i/>
        <sz val="11"/>
        <color indexed="9"/>
        <rFont val="Calibri"/>
        <family val="2"/>
        <scheme val="minor"/>
      </rPr>
      <t>STDEVA</t>
    </r>
    <r>
      <rPr>
        <b/>
        <sz val="11"/>
        <color indexed="9"/>
        <rFont val="Calibri"/>
        <family val="2"/>
        <scheme val="minor"/>
      </rPr>
      <t>)</t>
    </r>
  </si>
  <si>
    <t xml:space="preserve">-  menghasilkan jumlah kuadrat simpangan nilai rata-rata yang </t>
  </si>
  <si>
    <t>terdapat pada sekelompok data</t>
  </si>
  <si>
    <t>- menghasilkan distribusi binomial negatif</t>
  </si>
  <si>
    <t xml:space="preserve">- menghitung kuadrat koefisien Pearson </t>
  </si>
  <si>
    <t xml:space="preserve">- menghitung slope persamaan regresi </t>
  </si>
  <si>
    <t>MIN dan MINA</t>
  </si>
  <si>
    <t>BETA.DIST</t>
  </si>
  <si>
    <t>=BETA.DIST(x;alpha;beta;cumulative;A;B)</t>
  </si>
  <si>
    <t>BETA.INV</t>
  </si>
  <si>
    <r>
      <t>Jumlah percobaan Bernoulli (</t>
    </r>
    <r>
      <rPr>
        <b/>
        <i/>
        <sz val="11"/>
        <color theme="0"/>
        <rFont val="Calibri"/>
        <family val="2"/>
        <scheme val="minor"/>
      </rPr>
      <t>trials</t>
    </r>
    <r>
      <rPr>
        <b/>
        <sz val="11"/>
        <color theme="0"/>
        <rFont val="Calibri"/>
        <family val="2"/>
        <scheme val="minor"/>
      </rPr>
      <t>)</t>
    </r>
  </si>
  <si>
    <r>
      <t>Probabilitas berhasil (</t>
    </r>
    <r>
      <rPr>
        <b/>
        <i/>
        <sz val="11"/>
        <color theme="0"/>
        <rFont val="Calibri"/>
        <family val="2"/>
        <scheme val="minor"/>
      </rPr>
      <t>probability_s</t>
    </r>
    <r>
      <rPr>
        <b/>
        <sz val="11"/>
        <color theme="0"/>
        <rFont val="Calibri"/>
        <family val="2"/>
        <scheme val="minor"/>
      </rPr>
      <t>)</t>
    </r>
  </si>
  <si>
    <r>
      <t>Nilai kriteria (</t>
    </r>
    <r>
      <rPr>
        <b/>
        <i/>
        <sz val="11"/>
        <color theme="0"/>
        <rFont val="Calibri"/>
        <family val="2"/>
        <scheme val="minor"/>
      </rPr>
      <t>alpha</t>
    </r>
    <r>
      <rPr>
        <b/>
        <sz val="11"/>
        <color theme="0"/>
        <rFont val="Calibri"/>
        <family val="2"/>
        <scheme val="minor"/>
      </rPr>
      <t>)</t>
    </r>
  </si>
  <si>
    <t>BINOM.INV</t>
  </si>
  <si>
    <t>=BINOM.INV(trials;probability_s;alpha)</t>
  </si>
  <si>
    <t>- menghasilkan nilai terkecil distribusi binomial kumulatif yang</t>
  </si>
  <si>
    <t xml:space="preserve">   lebih besar atau sama dengan nilai kriteria</t>
  </si>
  <si>
    <t>BINOM.DIST.RANGE</t>
  </si>
  <si>
    <t>=BINOM.DIST.RANGE(trials,probability_s,number_s,[number_s2])</t>
  </si>
  <si>
    <t>CHISQ.DIST</t>
  </si>
  <si>
    <r>
      <t>Derajat kebebasan (</t>
    </r>
    <r>
      <rPr>
        <b/>
        <i/>
        <sz val="11"/>
        <color theme="0"/>
        <rFont val="Calibri"/>
        <family val="2"/>
        <scheme val="minor"/>
      </rPr>
      <t>deg_freedom</t>
    </r>
    <r>
      <rPr>
        <b/>
        <sz val="11"/>
        <color theme="0"/>
        <rFont val="Calibri"/>
        <family val="2"/>
        <scheme val="minor"/>
      </rPr>
      <t>)</t>
    </r>
  </si>
  <si>
    <r>
      <t>Nilai logika (</t>
    </r>
    <r>
      <rPr>
        <b/>
        <i/>
        <sz val="11"/>
        <color theme="0"/>
        <rFont val="Calibri"/>
        <family val="2"/>
        <scheme val="minor"/>
      </rPr>
      <t>cumulative</t>
    </r>
    <r>
      <rPr>
        <b/>
        <sz val="11"/>
        <color theme="0"/>
        <rFont val="Calibri"/>
        <family val="2"/>
        <scheme val="minor"/>
      </rPr>
      <t>)</t>
    </r>
  </si>
  <si>
    <t>=CHISQ.DIT(x;deg_freedom;cumulative)</t>
  </si>
  <si>
    <r>
      <t>Nilai yang dievaluasi (</t>
    </r>
    <r>
      <rPr>
        <b/>
        <i/>
        <sz val="11"/>
        <color theme="0"/>
        <rFont val="Calibri"/>
        <family val="2"/>
        <scheme val="minor"/>
      </rPr>
      <t>x</t>
    </r>
    <r>
      <rPr>
        <b/>
        <sz val="11"/>
        <color theme="0"/>
        <rFont val="Calibri"/>
        <family val="2"/>
        <scheme val="minor"/>
      </rPr>
      <t>) - angka positif</t>
    </r>
  </si>
  <si>
    <t>CHISQ.DIST.RT</t>
  </si>
  <si>
    <t>=CHISQ.DIT(x;deg_freedom)</t>
  </si>
  <si>
    <t xml:space="preserve">- menghitung nilai probabilitas distribusi kai kuadrat atau </t>
  </si>
  <si>
    <r>
      <t xml:space="preserve">  chi-square sisi sebelah kanan (</t>
    </r>
    <r>
      <rPr>
        <i/>
        <sz val="11"/>
        <rFont val="Calibri"/>
        <family val="2"/>
        <scheme val="minor"/>
      </rPr>
      <t>right-tailed</t>
    </r>
    <r>
      <rPr>
        <sz val="11"/>
        <rFont val="Calibri"/>
        <family val="2"/>
        <scheme val="minor"/>
      </rPr>
      <t>)</t>
    </r>
  </si>
  <si>
    <r>
      <t xml:space="preserve">  chi-square sisi sebelah kiri (</t>
    </r>
    <r>
      <rPr>
        <i/>
        <sz val="11"/>
        <rFont val="Calibri"/>
        <family val="2"/>
        <scheme val="minor"/>
      </rPr>
      <t>left-tailed</t>
    </r>
    <r>
      <rPr>
        <sz val="11"/>
        <rFont val="Calibri"/>
        <family val="2"/>
        <scheme val="minor"/>
      </rPr>
      <t>)</t>
    </r>
  </si>
  <si>
    <t>CHISQ.INV</t>
  </si>
  <si>
    <t>=CHISQ.INV(probability;deg_freedom)</t>
  </si>
  <si>
    <r>
      <t xml:space="preserve">  atau chi-square sisi sebelah kanan (</t>
    </r>
    <r>
      <rPr>
        <i/>
        <sz val="11"/>
        <rFont val="Calibri"/>
        <family val="2"/>
        <scheme val="minor"/>
      </rPr>
      <t>right-tailed</t>
    </r>
    <r>
      <rPr>
        <sz val="11"/>
        <rFont val="Calibri"/>
        <family val="2"/>
        <scheme val="minor"/>
      </rPr>
      <t>)</t>
    </r>
  </si>
  <si>
    <t>- menghitung nilai kebalikan probabilitas distribusi kai kuadrat</t>
  </si>
  <si>
    <r>
      <t xml:space="preserve">  atau chi-square sisi sebelah kiri (</t>
    </r>
    <r>
      <rPr>
        <i/>
        <sz val="11"/>
        <rFont val="Calibri"/>
        <family val="2"/>
        <scheme val="minor"/>
      </rPr>
      <t>left-tailed</t>
    </r>
    <r>
      <rPr>
        <sz val="11"/>
        <rFont val="Calibri"/>
        <family val="2"/>
        <scheme val="minor"/>
      </rPr>
      <t>)</t>
    </r>
  </si>
  <si>
    <t>CHISQ.INV.RT</t>
  </si>
  <si>
    <r>
      <t>Nilai probabilitas (</t>
    </r>
    <r>
      <rPr>
        <b/>
        <i/>
        <sz val="11"/>
        <color theme="0"/>
        <rFont val="Calibri"/>
        <family val="2"/>
        <scheme val="minor"/>
      </rPr>
      <t>probability</t>
    </r>
    <r>
      <rPr>
        <b/>
        <sz val="11"/>
        <color theme="0"/>
        <rFont val="Calibri"/>
        <family val="2"/>
        <scheme val="minor"/>
      </rPr>
      <t>) - antara 0 dan 1</t>
    </r>
  </si>
  <si>
    <t>Nilai probabilitas (probability) - antara 0 dan 1</t>
  </si>
  <si>
    <r>
      <t>Ukuran sampel (</t>
    </r>
    <r>
      <rPr>
        <b/>
        <i/>
        <sz val="11"/>
        <color theme="0"/>
        <rFont val="Calibri"/>
        <family val="2"/>
        <scheme val="minor"/>
      </rPr>
      <t>size</t>
    </r>
    <r>
      <rPr>
        <b/>
        <sz val="11"/>
        <color theme="0"/>
        <rFont val="Calibri"/>
        <family val="2"/>
        <scheme val="minor"/>
      </rPr>
      <t>)</t>
    </r>
  </si>
  <si>
    <r>
      <t>Simpangan baku populasi (</t>
    </r>
    <r>
      <rPr>
        <b/>
        <i/>
        <sz val="11"/>
        <color theme="0"/>
        <rFont val="Calibri"/>
        <family val="2"/>
        <scheme val="minor"/>
      </rPr>
      <t>standard_dev</t>
    </r>
    <r>
      <rPr>
        <b/>
        <sz val="11"/>
        <color theme="0"/>
        <rFont val="Calibri"/>
        <family val="2"/>
        <scheme val="minor"/>
      </rPr>
      <t>)</t>
    </r>
  </si>
  <si>
    <t>CONFIDENCE.NORM</t>
  </si>
  <si>
    <r>
      <t>Tingkat signifikansi (</t>
    </r>
    <r>
      <rPr>
        <b/>
        <i/>
        <sz val="11"/>
        <color theme="0"/>
        <rFont val="Calibri"/>
        <family val="2"/>
        <scheme val="minor"/>
      </rPr>
      <t>alpha</t>
    </r>
    <r>
      <rPr>
        <b/>
        <sz val="11"/>
        <color theme="0"/>
        <rFont val="Calibri"/>
        <family val="2"/>
        <scheme val="minor"/>
      </rPr>
      <t>)</t>
    </r>
  </si>
  <si>
    <t>- menghitung nilai interval kepercayaan dari rata-rata</t>
  </si>
  <si>
    <t xml:space="preserve">  populasi menggunakan distribusi normal</t>
  </si>
  <si>
    <t>Contoh</t>
  </si>
  <si>
    <t xml:space="preserve">  Rata-rata waktu tempuh ke tempat kerja</t>
  </si>
  <si>
    <t>=CONFIDENCE.NORM(alpha,standard_dev,size)</t>
  </si>
  <si>
    <t>CONFIDENCE.T</t>
  </si>
  <si>
    <t xml:space="preserve">  populasi menggunakan distribusi t Student</t>
  </si>
  <si>
    <t>=CONFIDENCE.T(alpha,standard_dev,size)</t>
  </si>
  <si>
    <t>COVARIANCE.S</t>
  </si>
  <si>
    <t>=COVARIANCE.S(array1;array2)</t>
  </si>
  <si>
    <t>atau ukuran variasi relatif sampel</t>
  </si>
  <si>
    <t>F.DIST</t>
  </si>
  <si>
    <t>=FDIST(bilangan positif;derajat kebebasan1;derajat kebebasan2;kumulatif)</t>
  </si>
  <si>
    <r>
      <t>Derajat Kebebasan (</t>
    </r>
    <r>
      <rPr>
        <b/>
        <i/>
        <sz val="11"/>
        <color theme="0"/>
        <rFont val="Calibri"/>
        <family val="2"/>
        <scheme val="minor"/>
      </rPr>
      <t>df</t>
    </r>
    <r>
      <rPr>
        <b/>
        <sz val="11"/>
        <color theme="0"/>
        <rFont val="Calibri"/>
        <family val="2"/>
        <scheme val="minor"/>
      </rPr>
      <t>)</t>
    </r>
  </si>
  <si>
    <t>Hasil (F.DIST)</t>
  </si>
  <si>
    <r>
      <t>Nilai yang dievaluasi (</t>
    </r>
    <r>
      <rPr>
        <b/>
        <i/>
        <sz val="11"/>
        <color theme="0"/>
        <rFont val="Calibri"/>
        <family val="2"/>
        <scheme val="minor"/>
      </rPr>
      <t>x</t>
    </r>
    <r>
      <rPr>
        <b/>
        <sz val="11"/>
        <color theme="0"/>
        <rFont val="Calibri"/>
        <family val="2"/>
        <scheme val="minor"/>
      </rPr>
      <t>)</t>
    </r>
  </si>
  <si>
    <t>- menghasilkan inversi distribusi probabilitas F (sisi/arah kanan)</t>
  </si>
  <si>
    <t>Probabilitas (probability/α)</t>
  </si>
  <si>
    <r>
      <t>Probabilitas (</t>
    </r>
    <r>
      <rPr>
        <b/>
        <i/>
        <sz val="11"/>
        <color theme="0"/>
        <rFont val="Calibri"/>
        <family val="2"/>
        <scheme val="minor"/>
      </rPr>
      <t>probability/α</t>
    </r>
    <r>
      <rPr>
        <b/>
        <sz val="11"/>
        <color theme="0"/>
        <rFont val="Calibri"/>
        <family val="2"/>
        <scheme val="minor"/>
      </rPr>
      <t>)</t>
    </r>
  </si>
  <si>
    <t>F.INV</t>
  </si>
  <si>
    <t>- jika P = FDIST(x,...) maka FINV(p,....) = x</t>
  </si>
  <si>
    <r>
      <t>Derajat kebebasan pembilang (</t>
    </r>
    <r>
      <rPr>
        <b/>
        <i/>
        <sz val="11"/>
        <color theme="0"/>
        <rFont val="Calibri"/>
        <family val="2"/>
        <scheme val="minor"/>
      </rPr>
      <t>deg_freedom1</t>
    </r>
    <r>
      <rPr>
        <b/>
        <sz val="11"/>
        <color theme="0"/>
        <rFont val="Calibri"/>
        <family val="2"/>
        <scheme val="minor"/>
      </rPr>
      <t>)</t>
    </r>
  </si>
  <si>
    <t>Derajat kebebasan penyebut (deg_freedom2)</t>
  </si>
  <si>
    <t>FTEST dan F.TEST</t>
  </si>
  <si>
    <t>- probabilitas dua sisi hingga varian dalam array1 dan array2 tidak berbeda secara signifikan</t>
  </si>
  <si>
    <r>
      <t>(</t>
    </r>
    <r>
      <rPr>
        <b/>
        <i/>
        <sz val="11"/>
        <color indexed="9"/>
        <rFont val="Calibri"/>
        <family val="2"/>
        <scheme val="minor"/>
      </rPr>
      <t>array1</t>
    </r>
    <r>
      <rPr>
        <b/>
        <sz val="11"/>
        <color indexed="9"/>
        <rFont val="Calibri"/>
        <family val="2"/>
        <scheme val="minor"/>
      </rPr>
      <t>)</t>
    </r>
  </si>
  <si>
    <r>
      <t>(</t>
    </r>
    <r>
      <rPr>
        <b/>
        <i/>
        <sz val="11"/>
        <color indexed="9"/>
        <rFont val="Calibri"/>
        <family val="2"/>
        <scheme val="minor"/>
      </rPr>
      <t>array2</t>
    </r>
    <r>
      <rPr>
        <b/>
        <sz val="11"/>
        <color indexed="9"/>
        <rFont val="Calibri"/>
        <family val="2"/>
        <scheme val="minor"/>
      </rPr>
      <t>)</t>
    </r>
  </si>
  <si>
    <r>
      <t>Derajat kebebasan penyebut (</t>
    </r>
    <r>
      <rPr>
        <b/>
        <i/>
        <sz val="11"/>
        <color theme="0"/>
        <rFont val="Calibri"/>
        <family val="2"/>
        <scheme val="minor"/>
      </rPr>
      <t>deg_freedom2</t>
    </r>
    <r>
      <rPr>
        <b/>
        <sz val="11"/>
        <color theme="0"/>
        <rFont val="Calibri"/>
        <family val="2"/>
        <scheme val="minor"/>
      </rPr>
      <t>)</t>
    </r>
  </si>
  <si>
    <t>F.INV.RT</t>
  </si>
  <si>
    <t>=FINV(probabilitas;derajat kebebasan1;derajat kebebasan2)</t>
  </si>
  <si>
    <t>FISHER</t>
  </si>
  <si>
    <t>- menghitung nilai transformasi x</t>
  </si>
  <si>
    <t>=FISHER(x)</t>
  </si>
  <si>
    <r>
      <t>Angka  -0,99 s.d. 0,99 (</t>
    </r>
    <r>
      <rPr>
        <b/>
        <i/>
        <sz val="11"/>
        <color theme="0"/>
        <rFont val="Calibri"/>
        <family val="2"/>
        <scheme val="minor"/>
      </rPr>
      <t>x</t>
    </r>
    <r>
      <rPr>
        <b/>
        <sz val="11"/>
        <color theme="0"/>
        <rFont val="Calibri"/>
        <family val="2"/>
        <scheme val="minor"/>
      </rPr>
      <t>)</t>
    </r>
  </si>
  <si>
    <t>FISHERINV</t>
  </si>
  <si>
    <t>- menghasilkan nilai kebalikan transformasi Fisher</t>
  </si>
  <si>
    <t>- digunakan untuk pengujian hipotesis pada koefisien korelasi</t>
  </si>
  <si>
    <t>- digunakan untuk analisis hubungan antara data range atau array</t>
  </si>
  <si>
    <t>Fisher (x)</t>
  </si>
  <si>
    <t>Angka  -0,99 s.d. 0,99</t>
  </si>
  <si>
    <t>=FISHERINV(y)</t>
  </si>
  <si>
    <t>Hasil (y)</t>
  </si>
  <si>
    <t>GAMMA.DIST</t>
  </si>
  <si>
    <t>- menghitung nilai distribusi gamma</t>
  </si>
  <si>
    <t>=GAMMA.DIST(x,alpha,beta,cumulative)</t>
  </si>
  <si>
    <t>- biasa digunakan dalam analisis antrian</t>
  </si>
  <si>
    <r>
      <t>Nilai yang akan dievaluasi (</t>
    </r>
    <r>
      <rPr>
        <b/>
        <i/>
        <sz val="11"/>
        <color theme="0"/>
        <rFont val="Calibri"/>
        <family val="2"/>
        <scheme val="minor"/>
      </rPr>
      <t>x</t>
    </r>
    <r>
      <rPr>
        <b/>
        <sz val="11"/>
        <color theme="0"/>
        <rFont val="Calibri"/>
        <family val="2"/>
        <scheme val="minor"/>
      </rPr>
      <t>)</t>
    </r>
  </si>
  <si>
    <r>
      <t>Parameter alpha terhadap distribusi (</t>
    </r>
    <r>
      <rPr>
        <b/>
        <i/>
        <sz val="11"/>
        <color theme="0"/>
        <rFont val="Calibri"/>
        <family val="2"/>
        <scheme val="minor"/>
      </rPr>
      <t>alpha</t>
    </r>
    <r>
      <rPr>
        <b/>
        <sz val="11"/>
        <color theme="0"/>
        <rFont val="Calibri"/>
        <family val="2"/>
        <scheme val="minor"/>
      </rPr>
      <t>)</t>
    </r>
  </si>
  <si>
    <r>
      <t>Parameter beta terhadap distribusi (</t>
    </r>
    <r>
      <rPr>
        <b/>
        <i/>
        <sz val="11"/>
        <color theme="0"/>
        <rFont val="Calibri"/>
        <family val="2"/>
        <scheme val="minor"/>
      </rPr>
      <t>beta</t>
    </r>
    <r>
      <rPr>
        <b/>
        <sz val="11"/>
        <color theme="0"/>
        <rFont val="Calibri"/>
        <family val="2"/>
        <scheme val="minor"/>
      </rPr>
      <t>)</t>
    </r>
  </si>
  <si>
    <t>GAMMA</t>
  </si>
  <si>
    <t>- menghasilkan nilai fungsi gamma</t>
  </si>
  <si>
    <r>
      <t>Nilai berupa angka (number</t>
    </r>
    <r>
      <rPr>
        <b/>
        <sz val="11"/>
        <color theme="0"/>
        <rFont val="Calibri"/>
        <family val="2"/>
        <scheme val="minor"/>
      </rPr>
      <t>)</t>
    </r>
  </si>
  <si>
    <t>=GAMMA(number)</t>
  </si>
  <si>
    <t>GAMMA.INV</t>
  </si>
  <si>
    <t>=GAMMA.INV(probability,alpha,beta)</t>
  </si>
  <si>
    <t>- menghitung kebalikan nilai distribusi gamma kumulatif</t>
  </si>
  <si>
    <t>- jika p = GAMMA.DIST(x,...) maka GAMMA.INV(p,....) = x</t>
  </si>
  <si>
    <r>
      <t>Probabilitas (probability</t>
    </r>
    <r>
      <rPr>
        <b/>
        <sz val="11"/>
        <color theme="0"/>
        <rFont val="Calibri"/>
        <family val="2"/>
        <scheme val="minor"/>
      </rPr>
      <t>)</t>
    </r>
  </si>
  <si>
    <t>- untuk menghitung logaritma asli dari fungsi gamma</t>
  </si>
  <si>
    <t>Logaritma fungsi gamma (x)</t>
  </si>
  <si>
    <t>GAMMALN dan GAMMALN.PRECISE</t>
  </si>
  <si>
    <t>=GAMMALN(x)    =GAMMALN.PRECISE(x)</t>
  </si>
  <si>
    <t>=GAMMALN(D6)</t>
  </si>
  <si>
    <t>=GAMMALN.PRECISE(D6)</t>
  </si>
  <si>
    <t>GAUSS</t>
  </si>
  <si>
    <t xml:space="preserve">  akan berada diantara rata-rata dan z simpangan baku dari rata-rata</t>
  </si>
  <si>
    <t xml:space="preserve">- menghitung probabilitas bahwa anggota populasi normal standar </t>
  </si>
  <si>
    <t>- menghasilkan 0,5, GAUSS (z) akan selalu 0,5 lebih kecil dari NORM.S.DIST(z,True).</t>
  </si>
  <si>
    <t>Nilai/angka (x)</t>
  </si>
  <si>
    <t>=GAUSS(x)</t>
  </si>
  <si>
    <r>
      <t>Parameter distribusi (</t>
    </r>
    <r>
      <rPr>
        <b/>
        <i/>
        <sz val="11"/>
        <color theme="0"/>
        <rFont val="Calibri"/>
        <family val="2"/>
        <scheme val="minor"/>
      </rPr>
      <t>alpha</t>
    </r>
    <r>
      <rPr>
        <b/>
        <sz val="11"/>
        <color theme="0"/>
        <rFont val="Calibri"/>
        <family val="2"/>
        <scheme val="minor"/>
      </rPr>
      <t>)</t>
    </r>
  </si>
  <si>
    <r>
      <t>Parameter distribusi (</t>
    </r>
    <r>
      <rPr>
        <b/>
        <i/>
        <sz val="11"/>
        <color theme="0"/>
        <rFont val="Calibri"/>
        <family val="2"/>
        <scheme val="minor"/>
      </rPr>
      <t>beta</t>
    </r>
    <r>
      <rPr>
        <b/>
        <sz val="11"/>
        <color theme="0"/>
        <rFont val="Calibri"/>
        <family val="2"/>
        <scheme val="minor"/>
      </rPr>
      <t>)</t>
    </r>
  </si>
  <si>
    <r>
      <t>Batas bawah (</t>
    </r>
    <r>
      <rPr>
        <b/>
        <i/>
        <sz val="11"/>
        <color theme="0"/>
        <rFont val="Calibri"/>
        <family val="2"/>
        <scheme val="minor"/>
      </rPr>
      <t>A</t>
    </r>
    <r>
      <rPr>
        <b/>
        <sz val="11"/>
        <color theme="0"/>
        <rFont val="Calibri"/>
        <family val="2"/>
        <scheme val="minor"/>
      </rPr>
      <t>) - opsional</t>
    </r>
  </si>
  <si>
    <r>
      <t>Batas atas (</t>
    </r>
    <r>
      <rPr>
        <b/>
        <i/>
        <sz val="11"/>
        <color theme="0"/>
        <rFont val="Calibri"/>
        <family val="2"/>
        <scheme val="minor"/>
      </rPr>
      <t>B</t>
    </r>
    <r>
      <rPr>
        <b/>
        <sz val="11"/>
        <color theme="0"/>
        <rFont val="Calibri"/>
        <family val="2"/>
        <scheme val="minor"/>
      </rPr>
      <t>) - opsional</t>
    </r>
  </si>
  <si>
    <r>
      <t>Probabilitas (</t>
    </r>
    <r>
      <rPr>
        <b/>
        <i/>
        <sz val="11"/>
        <color theme="0"/>
        <rFont val="Calibri"/>
        <family val="2"/>
        <scheme val="minor"/>
      </rPr>
      <t>probability</t>
    </r>
    <r>
      <rPr>
        <b/>
        <sz val="11"/>
        <color theme="0"/>
        <rFont val="Calibri"/>
        <family val="2"/>
        <scheme val="minor"/>
      </rPr>
      <t>)</t>
    </r>
  </si>
  <si>
    <r>
      <t>Parameter distribusi (</t>
    </r>
    <r>
      <rPr>
        <b/>
        <i/>
        <sz val="11"/>
        <color theme="0"/>
        <rFont val="Calibri"/>
        <family val="2"/>
        <scheme val="minor"/>
      </rPr>
      <t>alph</t>
    </r>
    <r>
      <rPr>
        <b/>
        <sz val="11"/>
        <color theme="0"/>
        <rFont val="Calibri"/>
        <family val="2"/>
        <scheme val="minor"/>
      </rPr>
      <t>a)</t>
    </r>
  </si>
  <si>
    <r>
      <t>Jumlah percobaan (</t>
    </r>
    <r>
      <rPr>
        <b/>
        <i/>
        <sz val="11"/>
        <color theme="0"/>
        <rFont val="Calibri"/>
        <family val="2"/>
        <scheme val="minor"/>
      </rPr>
      <t>trials</t>
    </r>
    <r>
      <rPr>
        <b/>
        <sz val="11"/>
        <color theme="0"/>
        <rFont val="Calibri"/>
        <family val="2"/>
        <scheme val="minor"/>
      </rPr>
      <t>)</t>
    </r>
  </si>
  <si>
    <r>
      <t>Probabilitas keberhasilan (</t>
    </r>
    <r>
      <rPr>
        <b/>
        <i/>
        <sz val="11"/>
        <color theme="0"/>
        <rFont val="Calibri"/>
        <family val="2"/>
        <scheme val="minor"/>
      </rPr>
      <t>probability_s</t>
    </r>
    <r>
      <rPr>
        <b/>
        <sz val="11"/>
        <color theme="0"/>
        <rFont val="Calibri"/>
        <family val="2"/>
        <scheme val="minor"/>
      </rPr>
      <t>)</t>
    </r>
  </si>
  <si>
    <r>
      <t>Jumlah keberhasilan (</t>
    </r>
    <r>
      <rPr>
        <b/>
        <i/>
        <sz val="11"/>
        <color theme="0"/>
        <rFont val="Calibri"/>
        <family val="2"/>
        <scheme val="minor"/>
      </rPr>
      <t>number_s</t>
    </r>
    <r>
      <rPr>
        <b/>
        <sz val="11"/>
        <color theme="0"/>
        <rFont val="Calibri"/>
        <family val="2"/>
        <scheme val="minor"/>
      </rPr>
      <t>)</t>
    </r>
  </si>
  <si>
    <r>
      <t>Probabilitas jumlah percobaan (</t>
    </r>
    <r>
      <rPr>
        <b/>
        <i/>
        <sz val="11"/>
        <color theme="0"/>
        <rFont val="Calibri"/>
        <family val="2"/>
        <scheme val="minor"/>
      </rPr>
      <t>number_s2</t>
    </r>
    <r>
      <rPr>
        <b/>
        <sz val="11"/>
        <color theme="0"/>
        <rFont val="Calibri"/>
        <family val="2"/>
        <scheme val="minor"/>
      </rPr>
      <t>)</t>
    </r>
  </si>
  <si>
    <t xml:space="preserve">-  menghitung nilai probabilitas distribusi beta </t>
  </si>
  <si>
    <r>
      <t>Penyusunan Fungsi (</t>
    </r>
    <r>
      <rPr>
        <b/>
        <i/>
        <sz val="11"/>
        <color theme="0"/>
        <rFont val="Calibri"/>
        <family val="2"/>
        <scheme val="minor"/>
      </rPr>
      <t>salah satu</t>
    </r>
    <r>
      <rPr>
        <b/>
        <sz val="11"/>
        <color theme="0"/>
        <rFont val="Calibri"/>
        <family val="2"/>
        <scheme val="minor"/>
      </rPr>
      <t>)</t>
    </r>
  </si>
  <si>
    <r>
      <t>Penyusunan Fungsi (</t>
    </r>
    <r>
      <rPr>
        <b/>
        <i/>
        <sz val="11"/>
        <color rgb="FFFF0000"/>
        <rFont val="Calibri"/>
        <family val="2"/>
        <scheme val="minor"/>
      </rPr>
      <t>salah satu</t>
    </r>
    <r>
      <rPr>
        <b/>
        <sz val="11"/>
        <color theme="0"/>
        <rFont val="Calibri"/>
        <family val="2"/>
        <scheme val="minor"/>
      </rPr>
      <t>)</t>
    </r>
  </si>
  <si>
    <t>- menghasilkan inversi fungsi kerapatan probabilitas kumulatif beta</t>
  </si>
  <si>
    <t>=BETA.INV(probability,alpha,beta,[A],[B])</t>
  </si>
  <si>
    <t>BINOM.DIST</t>
  </si>
  <si>
    <t>- menghasilkan distribusi probabilitas binomial individual</t>
  </si>
  <si>
    <t>=BINOM.DIST(number_s;trials;probability_s;cumulative)</t>
  </si>
  <si>
    <t>Nilai logika</t>
  </si>
  <si>
    <t>- menghasilkan distribusi kai kuadrat satu arah</t>
  </si>
  <si>
    <t>Nilai yang dievalulasi (x)</t>
  </si>
  <si>
    <t>Derajat kebebasan (deg_freedom)</t>
  </si>
  <si>
    <r>
      <t>atau x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untuk statistik dan derajat yang sesuai atau tepat</t>
    </r>
  </si>
  <si>
    <t xml:space="preserve">CHISQ.TEST </t>
  </si>
  <si>
    <t>=CHISQ.TEST(acctual_range;expected_range)</t>
  </si>
  <si>
    <t>- menghasilan kovarians populasi, rata-rata produk deviasi untuk masing-masing</t>
  </si>
  <si>
    <t xml:space="preserve">  pasangan titik data dalam dua set data</t>
  </si>
  <si>
    <t>Nilai yang akan dievaluasi (x)</t>
  </si>
  <si>
    <t>Derajat kebebasan pembilang (deg_freedom1)</t>
  </si>
  <si>
    <t xml:space="preserve">- menghitung derajat keragaman distribusi probabilitas F (sisi/arah kanan) pada dua unit data </t>
  </si>
  <si>
    <t>- digunakan untuk menentukan apakah dua unit data memiliki derajat keragaman berbeda</t>
  </si>
  <si>
    <t xml:space="preserve">F.DIST.RT </t>
  </si>
  <si>
    <t>=F.DIST.RT(x,deg_freedom1,deg_freedom2)</t>
  </si>
  <si>
    <t>FORECAST.ETS</t>
  </si>
  <si>
    <t>FORECAST.ETS(target_date, values, timeline, [seasonality], [data_completion], [aggregation])</t>
  </si>
  <si>
    <t xml:space="preserve">   versi AAA dari algoritma Exponential Triple Smoothing (ETS)</t>
  </si>
  <si>
    <t xml:space="preserve">- memperkirakan nilai di masa depan berdasarkan data historis dengan menggunakan </t>
  </si>
  <si>
    <t>Contoh penerapan:</t>
  </si>
  <si>
    <t>Prediksi</t>
  </si>
  <si>
    <t>FORECAST.ETS.CONFINT</t>
  </si>
  <si>
    <t>- menghasilkan prediksi atau perkiraan pada waktu tertentu berdasar pada interval kepercayaan</t>
  </si>
  <si>
    <t>Batas Bawah</t>
  </si>
  <si>
    <t>Batas Atas</t>
  </si>
  <si>
    <t>=FORECAST.ETS.CONFINT(target_date, values, timeline, [confidence_level], [seasonality], [data_completion], [aggregation])</t>
  </si>
  <si>
    <t>F15</t>
  </si>
  <si>
    <t>G15</t>
  </si>
  <si>
    <t>H15</t>
  </si>
  <si>
    <t>Merek</t>
  </si>
  <si>
    <t>Warna</t>
  </si>
  <si>
    <t>Honda</t>
  </si>
  <si>
    <t>Suzuki</t>
  </si>
  <si>
    <t>Merah</t>
  </si>
  <si>
    <t>Hitam</t>
  </si>
  <si>
    <t>Pilihan</t>
  </si>
  <si>
    <t>Yamaha</t>
  </si>
  <si>
    <t>Kawasaki</t>
  </si>
  <si>
    <t>Harga Tertinggi</t>
  </si>
  <si>
    <t>Harga Terendah</t>
  </si>
  <si>
    <t xml:space="preserve">Honda </t>
  </si>
  <si>
    <t>Harga</t>
  </si>
  <si>
    <t>=MAXIFS(max_range, criteria_range1, criteria1, [criteria_range2, criteria2], ...)</t>
  </si>
  <si>
    <t>=MINIFS(max_range, criteria_range1, criteria1, [criteria_range2, criteria2], ...)</t>
  </si>
  <si>
    <t>MAXIFS dan MINIFS</t>
  </si>
  <si>
    <t>&lt;&lt; kriteria1</t>
  </si>
  <si>
    <t>&lt;&lt; kriteria2</t>
  </si>
  <si>
    <t>- menghasilkan nilai maksimal (terbesar) pada sekelompok sel atau range dengan beberapa kriteria</t>
  </si>
  <si>
    <t>- menghasilkan nilai minimal (terkecil) pada sekelompok sel atau range dengan beberapa kriteria</t>
  </si>
  <si>
    <t>K11</t>
  </si>
  <si>
    <t>COVARIANCE.P</t>
  </si>
  <si>
    <t>=COVARIANCE.P(array1;array2)</t>
  </si>
  <si>
    <r>
      <t>FDIST</t>
    </r>
    <r>
      <rPr>
        <sz val="11"/>
        <color theme="0"/>
        <rFont val="Calibri"/>
        <family val="2"/>
        <scheme val="minor"/>
      </rPr>
      <t xml:space="preserve"> (</t>
    </r>
    <r>
      <rPr>
        <b/>
        <sz val="11"/>
        <color theme="0"/>
        <rFont val="Calibri"/>
        <family val="2"/>
        <scheme val="minor"/>
      </rPr>
      <t>x</t>
    </r>
    <r>
      <rPr>
        <sz val="11"/>
        <color theme="0"/>
        <rFont val="Calibri"/>
        <family val="2"/>
        <scheme val="minor"/>
      </rPr>
      <t>,</t>
    </r>
    <r>
      <rPr>
        <b/>
        <sz val="11"/>
        <color theme="0"/>
        <rFont val="Calibri"/>
        <family val="2"/>
        <scheme val="minor"/>
      </rPr>
      <t>degrees_freedom1</t>
    </r>
    <r>
      <rPr>
        <sz val="11"/>
        <color theme="0"/>
        <rFont val="Calibri"/>
        <family val="2"/>
        <scheme val="minor"/>
      </rPr>
      <t>,</t>
    </r>
    <r>
      <rPr>
        <b/>
        <sz val="11"/>
        <color theme="0"/>
        <rFont val="Calibri"/>
        <family val="2"/>
        <scheme val="minor"/>
      </rPr>
      <t>degrees_freedom2</t>
    </r>
    <r>
      <rPr>
        <sz val="11"/>
        <color theme="0"/>
        <rFont val="Calibri"/>
        <family val="2"/>
        <scheme val="minor"/>
      </rPr>
      <t>)</t>
    </r>
  </si>
  <si>
    <t>- menghasilkan nilai kebalikan (inversi) distribusi probabilitas F</t>
  </si>
  <si>
    <t xml:space="preserve"> salin fungsi dari alamat sel F16 ke range F17:F19</t>
  </si>
  <si>
    <t>RANK.AVG</t>
  </si>
  <si>
    <t>-  jika terdapat nilai yang sama, dibuat ranking rata-rata</t>
  </si>
  <si>
    <t>17A009</t>
  </si>
  <si>
    <t>17A010</t>
  </si>
  <si>
    <t>17A013</t>
  </si>
  <si>
    <t>17A014</t>
  </si>
  <si>
    <t>17A017</t>
  </si>
  <si>
    <t>17A018</t>
  </si>
  <si>
    <t>17A019</t>
  </si>
  <si>
    <t>17A020</t>
  </si>
  <si>
    <t>17A021</t>
  </si>
  <si>
    <t>17A022</t>
  </si>
  <si>
    <t>Peringkat</t>
  </si>
  <si>
    <t>-  menentukan posisi atau ranking (dengan pilihan daftar urutan nilai yang dimulai dari</t>
  </si>
  <si>
    <t xml:space="preserve">nilai terbesar atau dimulai dari urutan nilai terkecil) </t>
  </si>
  <si>
    <t>=AVEDEV(D8:D14)</t>
  </si>
  <si>
    <t>=AVERAGE(C8:C14)</t>
  </si>
  <si>
    <t>=AVEDEV(F8:F14;G8:G14)</t>
  </si>
  <si>
    <t>=AVERAGE(F8:F14;G8:G14)</t>
  </si>
  <si>
    <t>=AVERAGEA(D11:D16)</t>
  </si>
  <si>
    <t>=AVERAGE(D11:D16)</t>
  </si>
  <si>
    <t>=AVERAGEIF(E8:E19;H8;E8:E19)</t>
  </si>
  <si>
    <t>=AVERAGEIFS(E8:E19;E8:E19;H8;E8:E19;H9)</t>
  </si>
  <si>
    <t>=BETA.DIST(D6;D7;D8;D9;D10;D11)</t>
  </si>
  <si>
    <t>=BETA.DIST(2;8;10;TRUE;1;3)</t>
  </si>
  <si>
    <t>=BETA.INV(D6;D7;D8;D9;D10)</t>
  </si>
  <si>
    <t>=BETA.INV(0,68547;8;11;1;3)</t>
  </si>
  <si>
    <t>=BINOM.DIST(C7;C8;C9;C10)</t>
  </si>
  <si>
    <t>=BINOMDIST(C7;C8;C9;C10)</t>
  </si>
  <si>
    <t>=BINOM.DIST.RANGE(D6;D7;D8;D9)</t>
  </si>
  <si>
    <t>=BINOM.INV(C7;C8;C9)</t>
  </si>
  <si>
    <t>=CHIDIST(E6;E7)</t>
  </si>
  <si>
    <t>=CHISQ.DIST(D7;D8;D9)</t>
  </si>
  <si>
    <t>=CHISQ.DIST.RT(D7;D8)</t>
  </si>
  <si>
    <t>=CHIINV(H$12;$B13)</t>
  </si>
  <si>
    <t>=CHISQ.INV(D7;D8)</t>
  </si>
  <si>
    <t>=CHISQ.INV.RT(D7;D8)</t>
  </si>
  <si>
    <t>=CHISQ.TEST(D9:E11;D16:E18)</t>
  </si>
  <si>
    <t>=CHITEST(D9:E11;D16:E18)</t>
  </si>
  <si>
    <t>=CONFIDENCE(F7;F8;F9)</t>
  </si>
  <si>
    <t>=F10-F11</t>
  </si>
  <si>
    <t>=F10+F11</t>
  </si>
  <si>
    <t>=CONFIDENCE.NORM(D7;D8;D9)</t>
  </si>
  <si>
    <t>=CONFIDENCE.T(D7;D8;D9)</t>
  </si>
  <si>
    <t>=CORREL(C9:C22;D9:D22)</t>
  </si>
  <si>
    <t>=VLOOKUP(G7;KORELASI;2)</t>
  </si>
  <si>
    <t>=COUNT(H7:J18)</t>
  </si>
  <si>
    <t>=COUNTA(H7:J18)</t>
  </si>
  <si>
    <t>=COUNTBLANK(C9:G58)</t>
  </si>
  <si>
    <t>=J11+J8</t>
  </si>
  <si>
    <t>=COUNTA(C9:G58)</t>
  </si>
  <si>
    <t>=COUNTIF(E9:E58;J9)</t>
  </si>
  <si>
    <t>=COUNTIF(F9:F58;J12)</t>
  </si>
  <si>
    <t>=COUNTIFS(D7:D56;K9;E7:E56;K10;F7:F56;K8;G7:G56;K7)</t>
  </si>
  <si>
    <t>=COVAR(C8:C17;D8:D17)</t>
  </si>
  <si>
    <t>=COVARIANCE.P(C8:C17;D8:D17)</t>
  </si>
  <si>
    <t>=COVARIANCE.S(C8:C17;D8:D17)</t>
  </si>
  <si>
    <t>=AVERAGE(D9:D18)</t>
  </si>
  <si>
    <t>=SUM(F9:F18)</t>
  </si>
  <si>
    <t>=DEVSQ(D9:D18)</t>
  </si>
  <si>
    <t>=EXPONDIST(C6;C7;C8)</t>
  </si>
  <si>
    <t>=FDIST(H6;C16;D16)</t>
  </si>
  <si>
    <t>=F.DIST(H6;C16;D16;H7)</t>
  </si>
  <si>
    <t>=F.DIST.RT(H7;H8;H9)</t>
  </si>
  <si>
    <t>=FINV(H7;H8;H9)</t>
  </si>
  <si>
    <t>=F.INV(G6;G7;G8)</t>
  </si>
  <si>
    <t>=F.INV.RT(H7;H8;H9)</t>
  </si>
  <si>
    <t>=FISHER(D7)</t>
  </si>
  <si>
    <t>=FISHERINV(D8)</t>
  </si>
  <si>
    <t>=FTEST(C9:C14;D9:D14)</t>
  </si>
  <si>
    <t>=F.TEST(C9:C14;D9:D14)</t>
  </si>
  <si>
    <t>=FORECAST(B17;C8:C12;B8:B12)</t>
  </si>
  <si>
    <t>=FORECAST.ETS(D16;$E$8:$E$15;$D$8:$D$15;1;1)</t>
  </si>
  <si>
    <t>=FORECAST.ETS(D15;$E$7:$E$14;$D$7:$D$14;1;1)</t>
  </si>
  <si>
    <t>=F15-FORECAST.ETS.CONFINT(D15;$E$8:$E$15;$D$8:$D$15;0,95;1;1)</t>
  </si>
  <si>
    <t>=F15+FORECAST.ETS.CONFINT(D15;$E$8:$E$15;$D$8:$D$15;0,95;1;1)</t>
  </si>
  <si>
    <t>{=FREQUENCY(D8:D57;G7:G11)}</t>
  </si>
  <si>
    <t>=GAMMA(D6)</t>
  </si>
  <si>
    <t>=GAMMA.DIST(E7;E8;E9;E10)</t>
  </si>
  <si>
    <t>=GAMMA.DIST(10,00001131;9;2;FALSE)</t>
  </si>
  <si>
    <t>=GAMMA.INV(E7;E8;E9)</t>
  </si>
  <si>
    <t>=GAUSS(D8)</t>
  </si>
  <si>
    <t>=GEOMEAN(C7:C20)</t>
  </si>
  <si>
    <t>{=GROWTH(D9:F9;D6:F6;D7:H7;D10)}</t>
  </si>
  <si>
    <t>=HARMEAN(C7:C20)</t>
  </si>
  <si>
    <t>=HYPGEOMDIST(E8;E9;E10;E11)</t>
  </si>
  <si>
    <t>=INTERCEPT(C9:E9;C8:E8)</t>
  </si>
  <si>
    <t>=KURT(B8:B17)</t>
  </si>
  <si>
    <t>=LARGE(E8:E22;G7)</t>
  </si>
  <si>
    <t>=SMALL(E8:E22;G7)</t>
  </si>
  <si>
    <t>{=LINEST(C9:C20;B9:B20;D8)}</t>
  </si>
  <si>
    <t>{=LOGEST(C9:C14;B9:B14;D8)}</t>
  </si>
  <si>
    <t>=AVERAGE(D8:D19)</t>
  </si>
  <si>
    <t>=STDEV(D8:D19)</t>
  </si>
  <si>
    <t>=LOGINV(D20;D21;D22)</t>
  </si>
  <si>
    <t>=LOGNORMDIST(D19;D20;D21)</t>
  </si>
  <si>
    <t>=MAX(C10:C22)</t>
  </si>
  <si>
    <t>=MAXA(C10:C22)</t>
  </si>
  <si>
    <t>=MAX(I10:I22)</t>
  </si>
  <si>
    <t>=MAXA(I10:I22)</t>
  </si>
  <si>
    <t>=MIN(C10:C22)</t>
  </si>
  <si>
    <t>=MINA(C10:C22)</t>
  </si>
  <si>
    <t>=MIN(I10:I22)</t>
  </si>
  <si>
    <t>=MINA(I10:I22)</t>
  </si>
  <si>
    <t>=MAXIFS(D11:D30;B11:B30;G11)</t>
  </si>
  <si>
    <t>=MINIFS(D11:D30;B11:B30;G11)</t>
  </si>
  <si>
    <t>=MAXIFS(D11:D30;B11:B30;G16;C11:C30;G17)</t>
  </si>
  <si>
    <t>=MINIFS(D11:D30;B11:B30;G16;C11:C30;G17)</t>
  </si>
  <si>
    <t>=SUM(E8:E22)</t>
  </si>
  <si>
    <t>=MODE(B7:B12;C7:F15)</t>
  </si>
  <si>
    <t>=NEGBINOMDIST(E6;E7;E8)</t>
  </si>
  <si>
    <t>=NORMDIST(G6;G7;G8;G9)</t>
  </si>
  <si>
    <t>=NORMINV(G6;G7;G8)</t>
  </si>
  <si>
    <t>=NORMSDIST($B12+L$9)-0,5</t>
  </si>
  <si>
    <t>=PEARSON(C7:C20;D7:D20)</t>
  </si>
  <si>
    <t>=VLOOKUP(C21;KORELASI;2)</t>
  </si>
  <si>
    <t>=PERCENTILE(B7:B10;E6)</t>
  </si>
  <si>
    <t>=PERCENTILE(H7:H18;K6)</t>
  </si>
  <si>
    <t>=PERCENTRANK(B8:B27;F7)</t>
  </si>
  <si>
    <t>=PERCENTRANK(B8:B27;F11;F12)</t>
  </si>
  <si>
    <t>=QUARTILE($B$7:$B$18;4)</t>
  </si>
  <si>
    <t>=QUARTILE(H7:H18;K6)</t>
  </si>
  <si>
    <t>=RANK(E11;E$11:E$25;G$7)</t>
  </si>
  <si>
    <t>=RANK.AVG(D12;D$12:D$21;A$8)</t>
  </si>
  <si>
    <t>=RANK(D21;D$12:D$21;A$8)</t>
  </si>
  <si>
    <t>=RSQ(C8:H8;C7:H7)</t>
  </si>
  <si>
    <t>=SKEW(C9:C20)</t>
  </si>
  <si>
    <t>=SLOPE(C8:H8;C7:H7)</t>
  </si>
  <si>
    <t>=STANDARDIZE(H7;H8;H9)</t>
  </si>
  <si>
    <t>=AVERAGE(C11:C21)</t>
  </si>
  <si>
    <t>=STDEV(C11:C21)</t>
  </si>
  <si>
    <t>=STDEVA(C11:C21)</t>
  </si>
  <si>
    <t>=STEYX(C8:H8;C7:H7)</t>
  </si>
  <si>
    <t>{=TREND(C8:G8;C9:G9;C10:G10;C11)}</t>
  </si>
  <si>
    <t>=TRIMMEAN(C8:C57;G7)</t>
  </si>
  <si>
    <t>=TTEST(B7:B16;C7:C16;G6;G7)</t>
  </si>
  <si>
    <t>=VAR(C11:C30)</t>
  </si>
  <si>
    <t>=VARA(C11:C30)</t>
  </si>
  <si>
    <t>=WEIBULL(D6;D7;D8;D9)</t>
  </si>
  <si>
    <t>=ZTEST(C8:C21;F6;F7)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</si>
</sst>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[Red]#,##0"/>
    <numFmt numFmtId="166" formatCode="0.0000000"/>
    <numFmt numFmtId="167" formatCode="0.00000"/>
    <numFmt numFmtId="168" formatCode="0.000"/>
    <numFmt numFmtId="169" formatCode="0.000000000"/>
    <numFmt numFmtId="170" formatCode="0_);\(0\)"/>
    <numFmt numFmtId="171" formatCode="_-&quot;£&quot;* #,##0_-;\-&quot;£&quot;* #,##0_-;_-&quot;£&quot;* &quot;-&quot;_-;_-@_-"/>
    <numFmt numFmtId="172" formatCode="_-* #,##0_-;\-* #,##0_-;_-* &quot;-&quot;_-;_-@_-"/>
    <numFmt numFmtId="173" formatCode="_-&quot;£&quot;* #,##0.00_-;\-&quot;£&quot;* #,##0.00_-;_-&quot;£&quot;* &quot;-&quot;??_-;_-@_-"/>
    <numFmt numFmtId="174" formatCode="_-* #,##0.00_-;\-* #,##0.00_-;_-* &quot;-&quot;??_-;_-@_-"/>
    <numFmt numFmtId="175" formatCode="General\ &quot;tahun &quot;"/>
    <numFmt numFmtId="176" formatCode="dd/mm/yyyy;@"/>
    <numFmt numFmtId="177" formatCode="[Blue]\ #,##0\ &quot;orang &quot;"/>
    <numFmt numFmtId="178" formatCode="#,##0.00000_);\(#,##0.00000\)"/>
    <numFmt numFmtId="179" formatCode="#,##0.000_);\(#,##0.000\)"/>
    <numFmt numFmtId="180" formatCode="#,##0\ &quot;orang &quot;"/>
    <numFmt numFmtId="181" formatCode="#,##0.0000_);\(#,##0.0000\)"/>
    <numFmt numFmtId="182" formatCode="&quot;0,0&quot;0"/>
    <numFmt numFmtId="183" formatCode="0.0000_);\(0.0000\)"/>
    <numFmt numFmtId="184" formatCode="_-* #,##0.000_-;\-* #,##0.000_-;_-* &quot;-&quot;_-;_-@_-"/>
    <numFmt numFmtId="185" formatCode="0.000%"/>
    <numFmt numFmtId="186" formatCode="0.0%"/>
    <numFmt numFmtId="187" formatCode="#,##0\ &quot;Jam &quot;"/>
    <numFmt numFmtId="188" formatCode="#,##0.00\ &quot;Jam &quot;"/>
    <numFmt numFmtId="189" formatCode="General\ &quot;x &quot;"/>
    <numFmt numFmtId="190" formatCode="#,##0.000"/>
    <numFmt numFmtId="191" formatCode="&quot;$&quot;#,##0"/>
    <numFmt numFmtId="192" formatCode="&quot;$&quot;#,##0.00_);[Red]\(&quot;$&quot;#,##0.00\)"/>
    <numFmt numFmtId="193" formatCode="0.00000%"/>
    <numFmt numFmtId="194" formatCode="0.0000000000"/>
    <numFmt numFmtId="195" formatCode="0.0000"/>
    <numFmt numFmtId="196" formatCode="#,##0.0000"/>
    <numFmt numFmtId="197" formatCode="&quot;&gt;=&quot;#,##0"/>
    <numFmt numFmtId="198" formatCode="#,##0.00000"/>
    <numFmt numFmtId="199" formatCode="#,##0.0000000"/>
    <numFmt numFmtId="200" formatCode="General\ &quot;menit &quot;"/>
    <numFmt numFmtId="201" formatCode="#,##0.00000_);[Red]\(#,##0.00000\)"/>
    <numFmt numFmtId="202" formatCode="#,##0.000000;[Red]#,##0.000000"/>
    <numFmt numFmtId="203" formatCode="#,##0.000000"/>
    <numFmt numFmtId="204" formatCode="#,##0.00000000"/>
    <numFmt numFmtId="205" formatCode="0.000000"/>
    <numFmt numFmtId="206" formatCode="#,##0.0"/>
  </numFmts>
  <fonts count="50" x14ac:knownFonts="1">
    <font>
      <sz val="10"/>
      <name val="Arial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0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indexed="12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indexed="9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00FF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64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55"/>
      </right>
      <top style="thin">
        <color indexed="9"/>
      </top>
      <bottom style="thin">
        <color indexed="9"/>
      </bottom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/>
      <bottom style="thin">
        <color indexed="9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55"/>
      </bottom>
      <diagonal/>
    </border>
    <border>
      <left/>
      <right/>
      <top/>
      <bottom style="thin">
        <color theme="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/>
      <top style="thin">
        <color indexed="10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3" tint="0.39994506668294322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8" tint="-0.499984740745262"/>
      </left>
      <right/>
      <top/>
      <bottom/>
      <diagonal/>
    </border>
    <border>
      <left/>
      <right style="thin">
        <color theme="8" tint="-0.499984740745262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 style="thin">
        <color indexed="9"/>
      </bottom>
      <diagonal/>
    </border>
    <border>
      <left style="thin">
        <color indexed="9"/>
      </left>
      <right/>
      <top style="thin">
        <color theme="0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4659260841701"/>
      </bottom>
      <diagonal/>
    </border>
    <border>
      <left/>
      <right/>
      <top/>
      <bottom style="thin">
        <color rgb="FF00B050"/>
      </bottom>
      <diagonal/>
    </border>
    <border>
      <left style="medium">
        <color rgb="FF00FF00"/>
      </left>
      <right style="thin">
        <color theme="0"/>
      </right>
      <top style="medium">
        <color rgb="FF00FF00"/>
      </top>
      <bottom/>
      <diagonal/>
    </border>
    <border>
      <left style="thin">
        <color theme="0"/>
      </left>
      <right style="thin">
        <color theme="0"/>
      </right>
      <top style="medium">
        <color rgb="FF00FF00"/>
      </top>
      <bottom/>
      <diagonal/>
    </border>
    <border>
      <left/>
      <right style="medium">
        <color rgb="FF00FF00"/>
      </right>
      <top style="medium">
        <color rgb="FF00FF00"/>
      </top>
      <bottom/>
      <diagonal/>
    </border>
    <border>
      <left style="medium">
        <color rgb="FF00FF00"/>
      </left>
      <right style="thin">
        <color theme="0"/>
      </right>
      <top/>
      <bottom/>
      <diagonal/>
    </border>
    <border>
      <left/>
      <right style="medium">
        <color rgb="FF00FF00"/>
      </right>
      <top/>
      <bottom/>
      <diagonal/>
    </border>
    <border>
      <left style="medium">
        <color rgb="FF00FF00"/>
      </left>
      <right style="thin">
        <color theme="0"/>
      </right>
      <top/>
      <bottom style="medium">
        <color rgb="FF00FF00"/>
      </bottom>
      <diagonal/>
    </border>
    <border>
      <left style="thin">
        <color theme="0"/>
      </left>
      <right style="thin">
        <color theme="0"/>
      </right>
      <top/>
      <bottom style="medium">
        <color rgb="FF00FF00"/>
      </bottom>
      <diagonal/>
    </border>
    <border>
      <left/>
      <right style="medium">
        <color rgb="FF00FF00"/>
      </right>
      <top/>
      <bottom style="medium">
        <color rgb="FF00FF00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/>
      </left>
      <right style="thin">
        <color theme="0" tint="-0.24994659260841701"/>
      </right>
      <top/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/>
      <bottom/>
      <diagonal/>
    </border>
  </borders>
  <cellStyleXfs count="94">
    <xf numFmtId="0" fontId="0" fillId="0" borderId="0"/>
    <xf numFmtId="43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72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/>
    <xf numFmtId="0" fontId="11" fillId="0" borderId="0"/>
    <xf numFmtId="0" fontId="5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4" fillId="2" borderId="0"/>
    <xf numFmtId="16" fontId="6" fillId="0" borderId="0" applyNumberFormat="0" applyFont="0" applyFill="0" applyBorder="0">
      <alignment horizontal="left"/>
    </xf>
    <xf numFmtId="171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41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  <xf numFmtId="41" fontId="14" fillId="0" borderId="0" applyFont="0" applyFill="0" applyBorder="0" applyAlignment="0" applyProtection="0"/>
    <xf numFmtId="184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" fillId="0" borderId="0"/>
    <xf numFmtId="0" fontId="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4" fillId="16" borderId="0" applyNumberFormat="0" applyBorder="0" applyAlignment="0" applyProtection="0"/>
    <xf numFmtId="0" fontId="14" fillId="26" borderId="0" applyNumberFormat="0" applyBorder="0" applyAlignment="0" applyProtection="0"/>
    <xf numFmtId="0" fontId="19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9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9" fillId="33" borderId="0" applyNumberFormat="0" applyBorder="0" applyAlignment="0" applyProtection="0"/>
    <xf numFmtId="0" fontId="14" fillId="17" borderId="0" applyNumberFormat="0" applyBorder="0" applyAlignment="0" applyProtection="0"/>
    <xf numFmtId="0" fontId="14" fillId="34" borderId="0" applyNumberFormat="0" applyBorder="0" applyAlignment="0" applyProtection="0"/>
    <xf numFmtId="0" fontId="19" fillId="35" borderId="0" applyNumberFormat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6" fillId="0" borderId="0">
      <alignment horizontal="left" vertical="center" indent="1"/>
    </xf>
    <xf numFmtId="19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8" fillId="0" borderId="37" applyNumberFormat="0" applyFill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0" fillId="12" borderId="38" applyNumberFormat="0" applyAlignment="0" applyProtection="0"/>
    <xf numFmtId="0" fontId="4" fillId="0" borderId="0"/>
    <xf numFmtId="0" fontId="14" fillId="0" borderId="0"/>
    <xf numFmtId="0" fontId="14" fillId="0" borderId="0"/>
    <xf numFmtId="0" fontId="2" fillId="0" borderId="0"/>
    <xf numFmtId="9" fontId="1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</cellStyleXfs>
  <cellXfs count="1003">
    <xf numFmtId="0" fontId="0" fillId="0" borderId="0" xfId="0"/>
    <xf numFmtId="0" fontId="15" fillId="3" borderId="0" xfId="0" applyFont="1" applyFill="1" applyAlignment="1">
      <alignment vertical="center"/>
    </xf>
    <xf numFmtId="0" fontId="15" fillId="0" borderId="0" xfId="0" applyFont="1"/>
    <xf numFmtId="0" fontId="18" fillId="3" borderId="0" xfId="0" applyFont="1" applyFill="1" applyAlignment="1">
      <alignment vertical="center"/>
    </xf>
    <xf numFmtId="37" fontId="15" fillId="3" borderId="0" xfId="0" applyNumberFormat="1" applyFont="1" applyFill="1" applyAlignment="1">
      <alignment vertical="center"/>
    </xf>
    <xf numFmtId="165" fontId="15" fillId="3" borderId="0" xfId="0" applyNumberFormat="1" applyFont="1" applyFill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quotePrefix="1" applyFont="1" applyAlignment="1">
      <alignment vertical="center"/>
    </xf>
    <xf numFmtId="0" fontId="15" fillId="0" borderId="0" xfId="0" applyFont="1" applyAlignment="1">
      <alignment horizontal="left" vertical="center" indent="1"/>
    </xf>
    <xf numFmtId="0" fontId="16" fillId="13" borderId="0" xfId="0" applyFont="1" applyFill="1" applyBorder="1" applyAlignment="1">
      <alignment horizontal="center" vertical="center"/>
    </xf>
    <xf numFmtId="0" fontId="16" fillId="11" borderId="22" xfId="0" quotePrefix="1" applyFont="1" applyFill="1" applyBorder="1" applyAlignment="1">
      <alignment vertical="center"/>
    </xf>
    <xf numFmtId="0" fontId="16" fillId="11" borderId="22" xfId="0" applyFont="1" applyFill="1" applyBorder="1" applyAlignment="1">
      <alignment vertical="center"/>
    </xf>
    <xf numFmtId="0" fontId="16" fillId="13" borderId="0" xfId="0" applyFont="1" applyFill="1" applyBorder="1" applyAlignment="1">
      <alignment horizontal="right" vertical="center" indent="1"/>
    </xf>
    <xf numFmtId="0" fontId="20" fillId="0" borderId="0" xfId="0" applyFont="1" applyAlignment="1">
      <alignment vertical="center"/>
    </xf>
    <xf numFmtId="0" fontId="15" fillId="7" borderId="0" xfId="0" applyFont="1" applyFill="1" applyBorder="1" applyAlignment="1">
      <alignment horizontal="right" vertical="center" indent="1"/>
    </xf>
    <xf numFmtId="37" fontId="15" fillId="7" borderId="0" xfId="1" applyNumberFormat="1" applyFont="1" applyFill="1" applyBorder="1" applyAlignment="1">
      <alignment horizontal="right" vertical="center"/>
    </xf>
    <xf numFmtId="0" fontId="16" fillId="13" borderId="13" xfId="0" applyFont="1" applyFill="1" applyBorder="1" applyAlignment="1">
      <alignment horizontal="center" vertical="center"/>
    </xf>
    <xf numFmtId="37" fontId="15" fillId="7" borderId="13" xfId="1" applyNumberFormat="1" applyFont="1" applyFill="1" applyBorder="1" applyAlignment="1">
      <alignment horizontal="right" vertical="center"/>
    </xf>
    <xf numFmtId="0" fontId="16" fillId="13" borderId="22" xfId="0" applyFont="1" applyFill="1" applyBorder="1" applyAlignment="1">
      <alignment horizontal="center" vertical="center"/>
    </xf>
    <xf numFmtId="0" fontId="15" fillId="7" borderId="31" xfId="0" applyFont="1" applyFill="1" applyBorder="1" applyAlignment="1">
      <alignment horizontal="right" vertical="center" indent="1"/>
    </xf>
    <xf numFmtId="37" fontId="15" fillId="7" borderId="29" xfId="1" applyNumberFormat="1" applyFont="1" applyFill="1" applyBorder="1" applyAlignment="1">
      <alignment horizontal="right" vertical="center"/>
    </xf>
    <xf numFmtId="37" fontId="15" fillId="7" borderId="31" xfId="1" applyNumberFormat="1" applyFont="1" applyFill="1" applyBorder="1" applyAlignment="1">
      <alignment horizontal="right" vertical="center"/>
    </xf>
    <xf numFmtId="0" fontId="15" fillId="7" borderId="22" xfId="0" applyFont="1" applyFill="1" applyBorder="1" applyAlignment="1">
      <alignment horizontal="right" vertical="center" indent="1"/>
    </xf>
    <xf numFmtId="37" fontId="15" fillId="7" borderId="28" xfId="1" applyNumberFormat="1" applyFont="1" applyFill="1" applyBorder="1" applyAlignment="1">
      <alignment horizontal="right" vertical="center"/>
    </xf>
    <xf numFmtId="37" fontId="15" fillId="7" borderId="22" xfId="1" applyNumberFormat="1" applyFont="1" applyFill="1" applyBorder="1" applyAlignment="1">
      <alignment horizontal="right" vertical="center"/>
    </xf>
    <xf numFmtId="0" fontId="16" fillId="13" borderId="34" xfId="0" applyFont="1" applyFill="1" applyBorder="1" applyAlignment="1">
      <alignment horizontal="center" vertical="center"/>
    </xf>
    <xf numFmtId="37" fontId="15" fillId="5" borderId="33" xfId="1" applyNumberFormat="1" applyFont="1" applyFill="1" applyBorder="1" applyAlignment="1">
      <alignment horizontal="right" vertical="center"/>
    </xf>
    <xf numFmtId="37" fontId="15" fillId="5" borderId="12" xfId="1" applyNumberFormat="1" applyFont="1" applyFill="1" applyBorder="1" applyAlignment="1">
      <alignment horizontal="right" vertical="center"/>
    </xf>
    <xf numFmtId="37" fontId="15" fillId="7" borderId="13" xfId="1" quotePrefix="1" applyNumberFormat="1" applyFont="1" applyFill="1" applyBorder="1" applyAlignment="1">
      <alignment horizontal="right" vertical="center"/>
    </xf>
    <xf numFmtId="37" fontId="15" fillId="7" borderId="0" xfId="1" quotePrefix="1" applyNumberFormat="1" applyFont="1" applyFill="1" applyBorder="1" applyAlignment="1">
      <alignment horizontal="right" vertical="center"/>
    </xf>
    <xf numFmtId="0" fontId="16" fillId="13" borderId="0" xfId="0" applyFont="1" applyFill="1" applyAlignment="1">
      <alignment horizontal="left" vertical="center" indent="1"/>
    </xf>
    <xf numFmtId="0" fontId="15" fillId="6" borderId="0" xfId="0" applyFont="1" applyFill="1" applyAlignment="1">
      <alignment vertical="center"/>
    </xf>
    <xf numFmtId="3" fontId="15" fillId="6" borderId="0" xfId="0" applyNumberFormat="1" applyFont="1" applyFill="1" applyAlignment="1">
      <alignment horizontal="left" vertical="center"/>
    </xf>
    <xf numFmtId="0" fontId="15" fillId="7" borderId="27" xfId="0" applyFont="1" applyFill="1" applyBorder="1" applyAlignment="1">
      <alignment horizontal="left" vertical="center" indent="1"/>
    </xf>
    <xf numFmtId="0" fontId="15" fillId="6" borderId="27" xfId="0" applyFont="1" applyFill="1" applyBorder="1" applyAlignment="1">
      <alignment horizontal="left" vertical="center" indent="1"/>
    </xf>
    <xf numFmtId="0" fontId="16" fillId="13" borderId="0" xfId="0" applyFont="1" applyFill="1" applyBorder="1" applyAlignment="1">
      <alignment horizontal="left" vertical="center" indent="1"/>
    </xf>
    <xf numFmtId="0" fontId="15" fillId="3" borderId="0" xfId="0" applyFont="1" applyFill="1" applyBorder="1" applyAlignment="1">
      <alignment vertical="center"/>
    </xf>
    <xf numFmtId="0" fontId="16" fillId="13" borderId="22" xfId="0" applyFont="1" applyFill="1" applyBorder="1" applyAlignment="1">
      <alignment horizontal="left" vertical="center" indent="1"/>
    </xf>
    <xf numFmtId="3" fontId="15" fillId="7" borderId="34" xfId="0" applyNumberFormat="1" applyFont="1" applyFill="1" applyBorder="1" applyAlignment="1">
      <alignment horizontal="left" vertical="center" indent="1"/>
    </xf>
    <xf numFmtId="0" fontId="15" fillId="3" borderId="22" xfId="0" applyFont="1" applyFill="1" applyBorder="1" applyAlignment="1">
      <alignment vertical="center"/>
    </xf>
    <xf numFmtId="0" fontId="16" fillId="15" borderId="0" xfId="0" applyFont="1" applyFill="1" applyAlignment="1">
      <alignment horizontal="left" vertical="center" indent="1"/>
    </xf>
    <xf numFmtId="0" fontId="22" fillId="3" borderId="0" xfId="0" applyFont="1" applyFill="1" applyAlignment="1">
      <alignment vertical="center"/>
    </xf>
    <xf numFmtId="0" fontId="16" fillId="10" borderId="12" xfId="0" applyFont="1" applyFill="1" applyBorder="1" applyAlignment="1">
      <alignment horizontal="right" vertical="center" indent="1"/>
    </xf>
    <xf numFmtId="0" fontId="19" fillId="3" borderId="0" xfId="0" applyFont="1" applyFill="1" applyAlignment="1">
      <alignment vertical="center"/>
    </xf>
    <xf numFmtId="0" fontId="23" fillId="3" borderId="0" xfId="0" applyFont="1" applyFill="1" applyAlignment="1">
      <alignment vertical="center"/>
    </xf>
    <xf numFmtId="0" fontId="15" fillId="0" borderId="0" xfId="7" applyFont="1" applyAlignment="1">
      <alignment vertical="center"/>
    </xf>
    <xf numFmtId="0" fontId="23" fillId="0" borderId="0" xfId="22" applyFont="1" applyAlignment="1" applyProtection="1">
      <alignment vertical="center"/>
    </xf>
    <xf numFmtId="0" fontId="19" fillId="0" borderId="0" xfId="7" applyFont="1" applyAlignment="1">
      <alignment vertical="center"/>
    </xf>
    <xf numFmtId="0" fontId="16" fillId="11" borderId="0" xfId="7" applyFont="1" applyFill="1" applyAlignment="1">
      <alignment horizontal="center" vertical="center"/>
    </xf>
    <xf numFmtId="0" fontId="15" fillId="0" borderId="0" xfId="7" applyFont="1"/>
    <xf numFmtId="0" fontId="23" fillId="0" borderId="0" xfId="22" applyFont="1" applyAlignment="1" applyProtection="1">
      <alignment horizontal="left"/>
    </xf>
    <xf numFmtId="0" fontId="17" fillId="0" borderId="0" xfId="7" applyFont="1" applyAlignment="1">
      <alignment vertical="center"/>
    </xf>
    <xf numFmtId="0" fontId="16" fillId="0" borderId="0" xfId="7" applyFont="1" applyFill="1" applyBorder="1" applyAlignment="1">
      <alignment horizontal="center" vertical="center"/>
    </xf>
    <xf numFmtId="0" fontId="25" fillId="0" borderId="0" xfId="7" applyFont="1" applyFill="1" applyBorder="1" applyAlignment="1">
      <alignment horizontal="center" vertical="center"/>
    </xf>
    <xf numFmtId="0" fontId="16" fillId="0" borderId="0" xfId="7" applyFont="1" applyAlignment="1">
      <alignment vertical="center"/>
    </xf>
    <xf numFmtId="0" fontId="25" fillId="10" borderId="18" xfId="7" applyFont="1" applyFill="1" applyBorder="1" applyAlignment="1">
      <alignment vertical="center" wrapText="1"/>
    </xf>
    <xf numFmtId="0" fontId="25" fillId="10" borderId="20" xfId="7" applyFont="1" applyFill="1" applyBorder="1" applyAlignment="1">
      <alignment horizontal="center" vertical="center" wrapText="1"/>
    </xf>
    <xf numFmtId="181" fontId="15" fillId="0" borderId="4" xfId="7" applyNumberFormat="1" applyFont="1" applyBorder="1" applyAlignment="1">
      <alignment vertical="center"/>
    </xf>
    <xf numFmtId="0" fontId="15" fillId="0" borderId="0" xfId="0" quotePrefix="1" applyFont="1"/>
    <xf numFmtId="0" fontId="20" fillId="0" borderId="0" xfId="0" applyFont="1" applyAlignment="1">
      <alignment vertical="center"/>
    </xf>
    <xf numFmtId="0" fontId="23" fillId="0" borderId="0" xfId="22" applyFont="1" applyAlignment="1" applyProtection="1">
      <alignment horizontal="left" vertical="center"/>
    </xf>
    <xf numFmtId="0" fontId="15" fillId="0" borderId="0" xfId="22" quotePrefix="1" applyFont="1" applyAlignment="1" applyProtection="1">
      <alignment horizontal="left" vertical="center"/>
    </xf>
    <xf numFmtId="0" fontId="25" fillId="13" borderId="0" xfId="7" applyFont="1" applyFill="1" applyAlignment="1">
      <alignment horizontal="left" vertical="center" indent="1"/>
    </xf>
    <xf numFmtId="0" fontId="16" fillId="13" borderId="0" xfId="7" applyNumberFormat="1" applyFont="1" applyFill="1" applyAlignment="1">
      <alignment horizontal="center" vertical="center"/>
    </xf>
    <xf numFmtId="0" fontId="16" fillId="13" borderId="5" xfId="7" applyNumberFormat="1" applyFont="1" applyFill="1" applyBorder="1" applyAlignment="1">
      <alignment horizontal="center" vertical="center"/>
    </xf>
    <xf numFmtId="0" fontId="16" fillId="13" borderId="21" xfId="7" applyNumberFormat="1" applyFont="1" applyFill="1" applyBorder="1" applyAlignment="1">
      <alignment horizontal="center" vertical="center"/>
    </xf>
    <xf numFmtId="0" fontId="16" fillId="13" borderId="0" xfId="7" applyNumberFormat="1" applyFont="1" applyFill="1" applyBorder="1" applyAlignment="1">
      <alignment horizontal="center" vertical="center"/>
    </xf>
    <xf numFmtId="170" fontId="16" fillId="13" borderId="0" xfId="7" applyNumberFormat="1" applyFont="1" applyFill="1" applyAlignment="1">
      <alignment horizontal="center" vertical="center"/>
    </xf>
    <xf numFmtId="170" fontId="16" fillId="13" borderId="17" xfId="7" applyNumberFormat="1" applyFont="1" applyFill="1" applyBorder="1" applyAlignment="1">
      <alignment horizontal="center" vertical="center"/>
    </xf>
    <xf numFmtId="0" fontId="17" fillId="13" borderId="22" xfId="7" applyFont="1" applyFill="1" applyBorder="1" applyAlignment="1">
      <alignment vertical="center"/>
    </xf>
    <xf numFmtId="0" fontId="15" fillId="6" borderId="27" xfId="7" applyNumberFormat="1" applyFont="1" applyFill="1" applyBorder="1" applyAlignment="1">
      <alignment horizontal="right" vertical="center"/>
    </xf>
    <xf numFmtId="170" fontId="15" fillId="6" borderId="34" xfId="7" applyNumberFormat="1" applyFont="1" applyFill="1" applyBorder="1" applyAlignment="1">
      <alignment horizontal="right" vertical="center"/>
    </xf>
    <xf numFmtId="181" fontId="15" fillId="0" borderId="4" xfId="7" quotePrefix="1" applyNumberFormat="1" applyFont="1" applyBorder="1" applyAlignment="1">
      <alignment vertical="center"/>
    </xf>
    <xf numFmtId="0" fontId="22" fillId="0" borderId="0" xfId="7" applyFont="1" applyAlignment="1">
      <alignment vertical="center"/>
    </xf>
    <xf numFmtId="0" fontId="23" fillId="3" borderId="0" xfId="22" applyFont="1" applyFill="1" applyAlignment="1" applyProtection="1">
      <alignment vertical="center"/>
    </xf>
    <xf numFmtId="0" fontId="15" fillId="3" borderId="0" xfId="11" applyFont="1" applyFill="1" applyBorder="1" applyAlignment="1">
      <alignment vertical="center"/>
    </xf>
    <xf numFmtId="0" fontId="15" fillId="3" borderId="0" xfId="11" applyFont="1" applyFill="1" applyBorder="1" applyAlignment="1">
      <alignment horizontal="center" vertical="center"/>
    </xf>
    <xf numFmtId="10" fontId="15" fillId="3" borderId="0" xfId="11" applyNumberFormat="1" applyFont="1" applyFill="1" applyBorder="1" applyAlignment="1">
      <alignment vertical="center"/>
    </xf>
    <xf numFmtId="0" fontId="15" fillId="0" borderId="22" xfId="0" quotePrefix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9" fillId="13" borderId="0" xfId="11" applyFont="1" applyFill="1" applyBorder="1" applyAlignment="1">
      <alignment vertical="center"/>
    </xf>
    <xf numFmtId="0" fontId="16" fillId="13" borderId="0" xfId="11" applyFont="1" applyFill="1" applyBorder="1" applyAlignment="1">
      <alignment vertical="center"/>
    </xf>
    <xf numFmtId="0" fontId="16" fillId="13" borderId="0" xfId="11" applyFont="1" applyFill="1" applyBorder="1" applyAlignment="1">
      <alignment horizontal="center" vertical="center"/>
    </xf>
    <xf numFmtId="0" fontId="15" fillId="7" borderId="0" xfId="11" quotePrefix="1" applyFont="1" applyFill="1" applyBorder="1" applyAlignment="1">
      <alignment vertical="center"/>
    </xf>
    <xf numFmtId="0" fontId="16" fillId="13" borderId="13" xfId="11" applyFont="1" applyFill="1" applyBorder="1" applyAlignment="1">
      <alignment horizontal="center" vertical="center"/>
    </xf>
    <xf numFmtId="0" fontId="16" fillId="13" borderId="28" xfId="11" applyFont="1" applyFill="1" applyBorder="1" applyAlignment="1">
      <alignment horizontal="centerContinuous" vertical="center"/>
    </xf>
    <xf numFmtId="0" fontId="16" fillId="13" borderId="22" xfId="11" applyFont="1" applyFill="1" applyBorder="1" applyAlignment="1">
      <alignment horizontal="centerContinuous" vertical="center"/>
    </xf>
    <xf numFmtId="0" fontId="16" fillId="13" borderId="0" xfId="11" applyFont="1" applyFill="1" applyBorder="1" applyAlignment="1">
      <alignment horizontal="right" vertical="center" indent="1"/>
    </xf>
    <xf numFmtId="37" fontId="15" fillId="7" borderId="13" xfId="11" applyNumberFormat="1" applyFont="1" applyFill="1" applyBorder="1" applyAlignment="1">
      <alignment horizontal="right" vertical="center" indent="1"/>
    </xf>
    <xf numFmtId="37" fontId="15" fillId="7" borderId="0" xfId="11" applyNumberFormat="1" applyFont="1" applyFill="1" applyBorder="1" applyAlignment="1">
      <alignment horizontal="right" vertical="center" indent="1"/>
    </xf>
    <xf numFmtId="37" fontId="16" fillId="13" borderId="13" xfId="11" applyNumberFormat="1" applyFont="1" applyFill="1" applyBorder="1" applyAlignment="1">
      <alignment horizontal="right" vertical="center" indent="1"/>
    </xf>
    <xf numFmtId="37" fontId="19" fillId="13" borderId="0" xfId="11" applyNumberFormat="1" applyFont="1" applyFill="1" applyBorder="1" applyAlignment="1">
      <alignment horizontal="right" vertical="center" indent="1"/>
    </xf>
    <xf numFmtId="2" fontId="15" fillId="7" borderId="13" xfId="11" applyNumberFormat="1" applyFont="1" applyFill="1" applyBorder="1" applyAlignment="1">
      <alignment horizontal="center" vertical="center"/>
    </xf>
    <xf numFmtId="2" fontId="15" fillId="7" borderId="0" xfId="11" applyNumberFormat="1" applyFont="1" applyFill="1" applyBorder="1" applyAlignment="1">
      <alignment horizontal="center" vertical="center"/>
    </xf>
    <xf numFmtId="37" fontId="15" fillId="7" borderId="29" xfId="11" applyNumberFormat="1" applyFont="1" applyFill="1" applyBorder="1" applyAlignment="1">
      <alignment horizontal="right" vertical="center" indent="1"/>
    </xf>
    <xf numFmtId="37" fontId="15" fillId="7" borderId="31" xfId="11" applyNumberFormat="1" applyFont="1" applyFill="1" applyBorder="1" applyAlignment="1">
      <alignment horizontal="right" vertical="center" indent="1"/>
    </xf>
    <xf numFmtId="37" fontId="15" fillId="7" borderId="28" xfId="11" applyNumberFormat="1" applyFont="1" applyFill="1" applyBorder="1" applyAlignment="1">
      <alignment horizontal="right" vertical="center" indent="1"/>
    </xf>
    <xf numFmtId="37" fontId="15" fillId="7" borderId="22" xfId="11" applyNumberFormat="1" applyFont="1" applyFill="1" applyBorder="1" applyAlignment="1">
      <alignment horizontal="right" vertical="center" indent="1"/>
    </xf>
    <xf numFmtId="0" fontId="20" fillId="0" borderId="0" xfId="0" applyFont="1"/>
    <xf numFmtId="0" fontId="15" fillId="0" borderId="12" xfId="0" applyFont="1" applyBorder="1" applyAlignment="1">
      <alignment horizontal="left" vertical="center" indent="1"/>
    </xf>
    <xf numFmtId="0" fontId="22" fillId="3" borderId="0" xfId="11" applyFont="1" applyFill="1" applyBorder="1" applyAlignment="1">
      <alignment vertical="center"/>
    </xf>
    <xf numFmtId="0" fontId="16" fillId="13" borderId="22" xfId="11" applyFont="1" applyFill="1" applyBorder="1" applyAlignment="1">
      <alignment horizontal="center" vertical="center"/>
    </xf>
    <xf numFmtId="0" fontId="14" fillId="0" borderId="0" xfId="8" applyFont="1" applyBorder="1" applyAlignment="1">
      <alignment vertical="center"/>
    </xf>
    <xf numFmtId="0" fontId="16" fillId="10" borderId="0" xfId="8" applyFont="1" applyFill="1" applyBorder="1" applyAlignment="1">
      <alignment horizontal="left" vertical="center" indent="1"/>
    </xf>
    <xf numFmtId="0" fontId="20" fillId="0" borderId="0" xfId="0" applyFont="1" applyBorder="1" applyAlignment="1">
      <alignment vertical="center"/>
    </xf>
    <xf numFmtId="0" fontId="14" fillId="6" borderId="0" xfId="8" applyFont="1" applyFill="1" applyBorder="1" applyAlignment="1">
      <alignment horizontal="center" vertical="center"/>
    </xf>
    <xf numFmtId="0" fontId="16" fillId="13" borderId="0" xfId="8" applyFont="1" applyFill="1" applyBorder="1" applyAlignment="1">
      <alignment horizontal="left" vertical="center" indent="1"/>
    </xf>
    <xf numFmtId="0" fontId="14" fillId="10" borderId="0" xfId="8" applyFont="1" applyFill="1" applyBorder="1" applyAlignment="1">
      <alignment vertical="center"/>
    </xf>
    <xf numFmtId="0" fontId="16" fillId="13" borderId="22" xfId="8" applyFont="1" applyFill="1" applyBorder="1" applyAlignment="1">
      <alignment horizontal="left" vertical="center" indent="1"/>
    </xf>
    <xf numFmtId="9" fontId="14" fillId="6" borderId="27" xfId="8" applyNumberFormat="1" applyFont="1" applyFill="1" applyBorder="1" applyAlignment="1">
      <alignment horizontal="left" vertical="center" indent="1"/>
    </xf>
    <xf numFmtId="0" fontId="14" fillId="6" borderId="27" xfId="8" applyFont="1" applyFill="1" applyBorder="1" applyAlignment="1">
      <alignment horizontal="left" vertical="center" indent="1"/>
    </xf>
    <xf numFmtId="0" fontId="14" fillId="6" borderId="34" xfId="8" applyFont="1" applyFill="1" applyBorder="1" applyAlignment="1">
      <alignment horizontal="left" vertical="center" indent="1"/>
    </xf>
    <xf numFmtId="0" fontId="14" fillId="7" borderId="27" xfId="8" quotePrefix="1" applyFont="1" applyFill="1" applyBorder="1" applyAlignment="1">
      <alignment horizontal="left" vertical="center" indent="1"/>
    </xf>
    <xf numFmtId="0" fontId="22" fillId="3" borderId="0" xfId="0" applyFont="1" applyFill="1" applyBorder="1" applyAlignment="1">
      <alignment vertical="center"/>
    </xf>
    <xf numFmtId="0" fontId="19" fillId="3" borderId="0" xfId="0" applyFont="1" applyFill="1" applyBorder="1" applyAlignment="1">
      <alignment vertical="center"/>
    </xf>
    <xf numFmtId="0" fontId="14" fillId="5" borderId="27" xfId="8" applyFont="1" applyFill="1" applyBorder="1" applyAlignment="1">
      <alignment horizontal="center" vertical="center"/>
    </xf>
    <xf numFmtId="0" fontId="16" fillId="13" borderId="22" xfId="8" applyFont="1" applyFill="1" applyBorder="1" applyAlignment="1">
      <alignment horizontal="center" vertical="center"/>
    </xf>
    <xf numFmtId="0" fontId="15" fillId="0" borderId="0" xfId="9" applyFont="1" applyAlignment="1">
      <alignment vertical="center"/>
    </xf>
    <xf numFmtId="0" fontId="21" fillId="0" borderId="0" xfId="22" applyFont="1" applyAlignment="1" applyProtection="1">
      <alignment vertical="center"/>
    </xf>
    <xf numFmtId="0" fontId="15" fillId="0" borderId="0" xfId="9" applyFont="1" applyBorder="1" applyAlignment="1">
      <alignment vertical="center"/>
    </xf>
    <xf numFmtId="4" fontId="15" fillId="7" borderId="0" xfId="9" applyNumberFormat="1" applyFont="1" applyFill="1" applyBorder="1" applyAlignment="1">
      <alignment horizontal="center" vertical="center"/>
    </xf>
    <xf numFmtId="0" fontId="15" fillId="7" borderId="27" xfId="9" applyFont="1" applyFill="1" applyBorder="1" applyAlignment="1">
      <alignment horizontal="left" vertical="center" indent="1"/>
    </xf>
    <xf numFmtId="0" fontId="15" fillId="7" borderId="0" xfId="9" applyFont="1" applyFill="1" applyBorder="1" applyAlignment="1">
      <alignment vertical="center"/>
    </xf>
    <xf numFmtId="0" fontId="22" fillId="0" borderId="0" xfId="9" applyFont="1" applyBorder="1" applyAlignment="1">
      <alignment vertical="center"/>
    </xf>
    <xf numFmtId="0" fontId="22" fillId="0" borderId="0" xfId="9" applyFont="1" applyAlignment="1">
      <alignment vertical="center"/>
    </xf>
    <xf numFmtId="0" fontId="16" fillId="13" borderId="0" xfId="9" applyFont="1" applyFill="1" applyBorder="1" applyAlignment="1">
      <alignment horizontal="left" vertical="center" indent="1"/>
    </xf>
    <xf numFmtId="0" fontId="16" fillId="13" borderId="22" xfId="9" applyFont="1" applyFill="1" applyBorder="1" applyAlignment="1">
      <alignment horizontal="center" vertical="center"/>
    </xf>
    <xf numFmtId="0" fontId="16" fillId="13" borderId="27" xfId="9" applyFont="1" applyFill="1" applyBorder="1" applyAlignment="1">
      <alignment horizontal="center" vertical="center"/>
    </xf>
    <xf numFmtId="0" fontId="16" fillId="13" borderId="34" xfId="9" applyFont="1" applyFill="1" applyBorder="1" applyAlignment="1">
      <alignment horizontal="center" vertical="center"/>
    </xf>
    <xf numFmtId="0" fontId="15" fillId="7" borderId="0" xfId="9" applyFont="1" applyFill="1" applyBorder="1" applyAlignment="1">
      <alignment horizontal="left" vertical="center" indent="1"/>
    </xf>
    <xf numFmtId="39" fontId="15" fillId="7" borderId="27" xfId="9" applyNumberFormat="1" applyFont="1" applyFill="1" applyBorder="1" applyAlignment="1">
      <alignment horizontal="right" vertical="center" indent="1"/>
    </xf>
    <xf numFmtId="0" fontId="14" fillId="0" borderId="0" xfId="89" applyFont="1" applyAlignment="1">
      <alignment vertical="center"/>
    </xf>
    <xf numFmtId="0" fontId="20" fillId="0" borderId="0" xfId="89" applyFont="1" applyAlignment="1">
      <alignment vertical="center"/>
    </xf>
    <xf numFmtId="0" fontId="25" fillId="14" borderId="22" xfId="18" applyFont="1" applyFill="1" applyBorder="1" applyAlignment="1">
      <alignment horizontal="center" vertical="center"/>
    </xf>
    <xf numFmtId="0" fontId="25" fillId="14" borderId="28" xfId="18" applyFont="1" applyFill="1" applyBorder="1" applyAlignment="1">
      <alignment horizontal="center" vertical="center"/>
    </xf>
    <xf numFmtId="0" fontId="23" fillId="0" borderId="0" xfId="18" applyFont="1" applyFill="1" applyBorder="1" applyAlignment="1">
      <alignment horizontal="left" vertical="center"/>
    </xf>
    <xf numFmtId="0" fontId="25" fillId="0" borderId="0" xfId="18" applyFont="1" applyFill="1" applyBorder="1" applyAlignment="1">
      <alignment horizontal="center" vertical="center"/>
    </xf>
    <xf numFmtId="37" fontId="15" fillId="6" borderId="0" xfId="18" applyNumberFormat="1" applyFont="1" applyFill="1" applyBorder="1" applyAlignment="1">
      <alignment vertical="center"/>
    </xf>
    <xf numFmtId="0" fontId="15" fillId="6" borderId="13" xfId="18" applyFont="1" applyFill="1" applyBorder="1" applyAlignment="1">
      <alignment horizontal="left" vertical="center" indent="1"/>
    </xf>
    <xf numFmtId="175" fontId="15" fillId="6" borderId="0" xfId="18" applyNumberFormat="1" applyFont="1" applyFill="1" applyBorder="1" applyAlignment="1">
      <alignment horizontal="right" vertical="center"/>
    </xf>
    <xf numFmtId="0" fontId="16" fillId="14" borderId="0" xfId="18" applyFont="1" applyFill="1" applyBorder="1" applyAlignment="1">
      <alignment horizontal="left" vertical="center" indent="1"/>
    </xf>
    <xf numFmtId="175" fontId="15" fillId="7" borderId="27" xfId="18" applyNumberFormat="1" applyFont="1" applyFill="1" applyBorder="1" applyAlignment="1">
      <alignment horizontal="left" vertical="center" indent="1"/>
    </xf>
    <xf numFmtId="0" fontId="32" fillId="0" borderId="0" xfId="18" applyFont="1" applyFill="1" applyBorder="1" applyAlignment="1">
      <alignment horizontal="center" vertical="center"/>
    </xf>
    <xf numFmtId="0" fontId="15" fillId="0" borderId="0" xfId="19" applyFont="1" applyAlignment="1">
      <alignment vertical="center"/>
    </xf>
    <xf numFmtId="0" fontId="14" fillId="7" borderId="27" xfId="89" applyFont="1" applyFill="1" applyBorder="1" applyAlignment="1">
      <alignment horizontal="left" vertical="center" indent="1"/>
    </xf>
    <xf numFmtId="0" fontId="16" fillId="14" borderId="22" xfId="18" applyFont="1" applyFill="1" applyBorder="1" applyAlignment="1">
      <alignment horizontal="left" vertical="center" indent="1"/>
    </xf>
    <xf numFmtId="0" fontId="14" fillId="7" borderId="34" xfId="89" applyFont="1" applyFill="1" applyBorder="1" applyAlignment="1">
      <alignment horizontal="left" vertical="center" indent="1"/>
    </xf>
    <xf numFmtId="0" fontId="15" fillId="0" borderId="0" xfId="19" applyFont="1" applyFill="1" applyAlignment="1">
      <alignment vertical="center"/>
    </xf>
    <xf numFmtId="0" fontId="16" fillId="14" borderId="22" xfId="89" applyFont="1" applyFill="1" applyBorder="1" applyAlignment="1">
      <alignment horizontal="center" vertical="center"/>
    </xf>
    <xf numFmtId="0" fontId="15" fillId="0" borderId="0" xfId="18" applyFont="1" applyAlignment="1">
      <alignment vertical="center"/>
    </xf>
    <xf numFmtId="0" fontId="23" fillId="0" borderId="0" xfId="89" applyFont="1" applyAlignment="1">
      <alignment vertical="center"/>
    </xf>
    <xf numFmtId="0" fontId="32" fillId="0" borderId="0" xfId="90" applyFont="1" applyAlignment="1"/>
    <xf numFmtId="0" fontId="15" fillId="0" borderId="0" xfId="90" quotePrefix="1" applyFont="1" applyAlignment="1">
      <alignment horizontal="left" vertical="center" indent="1"/>
    </xf>
    <xf numFmtId="0" fontId="14" fillId="0" borderId="0" xfId="89" applyFont="1" applyFill="1" applyBorder="1" applyAlignment="1">
      <alignment horizontal="left" vertical="center" indent="1"/>
    </xf>
    <xf numFmtId="0" fontId="14" fillId="0" borderId="0" xfId="89" applyFont="1" applyFill="1" applyBorder="1" applyAlignment="1">
      <alignment vertical="center"/>
    </xf>
    <xf numFmtId="0" fontId="16" fillId="13" borderId="22" xfId="18" applyFont="1" applyFill="1" applyBorder="1" applyAlignment="1">
      <alignment horizontal="center" vertical="center"/>
    </xf>
    <xf numFmtId="0" fontId="16" fillId="13" borderId="28" xfId="18" applyFont="1" applyFill="1" applyBorder="1" applyAlignment="1">
      <alignment horizontal="center" vertical="center"/>
    </xf>
    <xf numFmtId="0" fontId="16" fillId="13" borderId="0" xfId="18" applyFont="1" applyFill="1" applyBorder="1" applyAlignment="1">
      <alignment horizontal="left" vertical="center" indent="1"/>
    </xf>
    <xf numFmtId="180" fontId="15" fillId="7" borderId="27" xfId="18" quotePrefix="1" applyNumberFormat="1" applyFont="1" applyFill="1" applyBorder="1" applyAlignment="1">
      <alignment horizontal="center" vertical="center"/>
    </xf>
    <xf numFmtId="0" fontId="22" fillId="0" borderId="0" xfId="18" applyFont="1" applyFill="1" applyBorder="1" applyAlignment="1">
      <alignment horizontal="right" vertical="center"/>
    </xf>
    <xf numFmtId="0" fontId="27" fillId="0" borderId="0" xfId="18" applyFont="1" applyFill="1" applyBorder="1" applyAlignment="1">
      <alignment horizontal="left" vertical="center" indent="1"/>
    </xf>
    <xf numFmtId="0" fontId="34" fillId="0" borderId="0" xfId="18" applyFont="1" applyFill="1" applyBorder="1" applyAlignment="1">
      <alignment horizontal="center" vertical="center"/>
    </xf>
    <xf numFmtId="0" fontId="35" fillId="0" borderId="0" xfId="89" applyFont="1" applyFill="1" applyBorder="1" applyAlignment="1">
      <alignment horizontal="center" vertical="center"/>
    </xf>
    <xf numFmtId="177" fontId="27" fillId="0" borderId="0" xfId="18" quotePrefix="1" applyNumberFormat="1" applyFont="1" applyFill="1" applyBorder="1" applyAlignment="1">
      <alignment horizontal="center" vertical="center"/>
    </xf>
    <xf numFmtId="0" fontId="22" fillId="0" borderId="0" xfId="89" applyFont="1" applyFill="1" applyBorder="1" applyAlignment="1">
      <alignment horizontal="right" vertical="center"/>
    </xf>
    <xf numFmtId="0" fontId="19" fillId="0" borderId="0" xfId="89" applyFont="1" applyAlignment="1">
      <alignment vertical="center"/>
    </xf>
    <xf numFmtId="0" fontId="16" fillId="13" borderId="0" xfId="0" applyFont="1" applyFill="1" applyAlignment="1">
      <alignment horizontal="center" vertical="center"/>
    </xf>
    <xf numFmtId="0" fontId="15" fillId="7" borderId="0" xfId="0" applyFont="1" applyFill="1" applyBorder="1" applyAlignment="1">
      <alignment vertical="center"/>
    </xf>
    <xf numFmtId="0" fontId="15" fillId="7" borderId="0" xfId="0" applyFont="1" applyFill="1" applyBorder="1" applyAlignment="1">
      <alignment horizontal="left" vertical="center" indent="1"/>
    </xf>
    <xf numFmtId="2" fontId="15" fillId="7" borderId="0" xfId="0" applyNumberFormat="1" applyFont="1" applyFill="1" applyBorder="1" applyAlignment="1">
      <alignment horizontal="right" vertical="center" indent="1"/>
    </xf>
    <xf numFmtId="2" fontId="15" fillId="7" borderId="27" xfId="0" applyNumberFormat="1" applyFont="1" applyFill="1" applyBorder="1" applyAlignment="1">
      <alignment horizontal="right" vertical="center" indent="1"/>
    </xf>
    <xf numFmtId="0" fontId="16" fillId="13" borderId="13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left" vertical="center" indent="1"/>
    </xf>
    <xf numFmtId="170" fontId="15" fillId="7" borderId="13" xfId="0" applyNumberFormat="1" applyFont="1" applyFill="1" applyBorder="1" applyAlignment="1">
      <alignment horizontal="right" vertical="center" indent="1"/>
    </xf>
    <xf numFmtId="0" fontId="15" fillId="7" borderId="29" xfId="0" applyFont="1" applyFill="1" applyBorder="1" applyAlignment="1">
      <alignment horizontal="left" vertical="center" indent="1"/>
    </xf>
    <xf numFmtId="170" fontId="15" fillId="7" borderId="29" xfId="0" applyNumberFormat="1" applyFont="1" applyFill="1" applyBorder="1" applyAlignment="1">
      <alignment horizontal="right" vertical="center" indent="1"/>
    </xf>
    <xf numFmtId="2" fontId="15" fillId="7" borderId="31" xfId="0" applyNumberFormat="1" applyFont="1" applyFill="1" applyBorder="1" applyAlignment="1">
      <alignment horizontal="right" vertical="center" indent="1"/>
    </xf>
    <xf numFmtId="2" fontId="15" fillId="7" borderId="26" xfId="0" applyNumberFormat="1" applyFont="1" applyFill="1" applyBorder="1" applyAlignment="1">
      <alignment horizontal="right" vertical="center" indent="1"/>
    </xf>
    <xf numFmtId="0" fontId="15" fillId="7" borderId="22" xfId="0" applyFont="1" applyFill="1" applyBorder="1" applyAlignment="1">
      <alignment vertical="center"/>
    </xf>
    <xf numFmtId="0" fontId="15" fillId="7" borderId="28" xfId="0" applyFont="1" applyFill="1" applyBorder="1" applyAlignment="1">
      <alignment horizontal="left" vertical="center" indent="1"/>
    </xf>
    <xf numFmtId="170" fontId="15" fillId="7" borderId="28" xfId="0" applyNumberFormat="1" applyFont="1" applyFill="1" applyBorder="1" applyAlignment="1">
      <alignment horizontal="right" vertical="center" indent="1"/>
    </xf>
    <xf numFmtId="2" fontId="15" fillId="7" borderId="22" xfId="0" applyNumberFormat="1" applyFont="1" applyFill="1" applyBorder="1" applyAlignment="1">
      <alignment horizontal="right" vertical="center" indent="1"/>
    </xf>
    <xf numFmtId="2" fontId="15" fillId="7" borderId="34" xfId="0" applyNumberFormat="1" applyFont="1" applyFill="1" applyBorder="1" applyAlignment="1">
      <alignment horizontal="right" vertical="center" indent="1"/>
    </xf>
    <xf numFmtId="4" fontId="15" fillId="6" borderId="27" xfId="0" quotePrefix="1" applyNumberFormat="1" applyFont="1" applyFill="1" applyBorder="1" applyAlignment="1">
      <alignment horizontal="right" vertical="center" indent="1"/>
    </xf>
    <xf numFmtId="2" fontId="15" fillId="6" borderId="27" xfId="0" quotePrefix="1" applyNumberFormat="1" applyFont="1" applyFill="1" applyBorder="1" applyAlignment="1">
      <alignment horizontal="right" vertical="center" inden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5" fillId="3" borderId="0" xfId="0" applyFont="1" applyFill="1" applyAlignment="1">
      <alignment horizontal="left" indent="1"/>
    </xf>
    <xf numFmtId="0" fontId="19" fillId="10" borderId="0" xfId="0" applyFont="1" applyFill="1" applyAlignment="1">
      <alignment horizontal="center" vertical="center"/>
    </xf>
    <xf numFmtId="39" fontId="15" fillId="7" borderId="27" xfId="0" applyNumberFormat="1" applyFont="1" applyFill="1" applyBorder="1" applyAlignment="1">
      <alignment horizontal="left" vertical="center" indent="1"/>
    </xf>
    <xf numFmtId="0" fontId="15" fillId="7" borderId="34" xfId="0" applyFont="1" applyFill="1" applyBorder="1" applyAlignment="1">
      <alignment horizontal="left" vertical="center" indent="1"/>
    </xf>
    <xf numFmtId="0" fontId="15" fillId="6" borderId="27" xfId="0" quotePrefix="1" applyFont="1" applyFill="1" applyBorder="1" applyAlignment="1">
      <alignment horizontal="left" vertical="center" indent="1"/>
    </xf>
    <xf numFmtId="0" fontId="19" fillId="0" borderId="0" xfId="0" applyFont="1" applyAlignment="1">
      <alignment vertical="center"/>
    </xf>
    <xf numFmtId="0" fontId="16" fillId="11" borderId="0" xfId="0" quotePrefix="1" applyFont="1" applyFill="1" applyAlignment="1">
      <alignment horizontal="center" vertical="center"/>
    </xf>
    <xf numFmtId="0" fontId="15" fillId="3" borderId="0" xfId="7" applyFont="1" applyFill="1" applyAlignment="1">
      <alignment vertical="center"/>
    </xf>
    <xf numFmtId="0" fontId="17" fillId="3" borderId="0" xfId="7" applyFont="1" applyFill="1" applyBorder="1" applyAlignment="1">
      <alignment vertical="center"/>
    </xf>
    <xf numFmtId="0" fontId="15" fillId="3" borderId="0" xfId="7" applyFont="1" applyFill="1" applyBorder="1" applyAlignment="1">
      <alignment vertical="center"/>
    </xf>
    <xf numFmtId="0" fontId="23" fillId="3" borderId="0" xfId="7" applyFont="1" applyFill="1" applyAlignment="1">
      <alignment vertical="center"/>
    </xf>
    <xf numFmtId="0" fontId="16" fillId="13" borderId="34" xfId="7" applyFont="1" applyFill="1" applyBorder="1" applyAlignment="1">
      <alignment horizontal="center" vertical="center"/>
    </xf>
    <xf numFmtId="0" fontId="16" fillId="13" borderId="22" xfId="7" applyFont="1" applyFill="1" applyBorder="1" applyAlignment="1">
      <alignment horizontal="center" vertical="center"/>
    </xf>
    <xf numFmtId="0" fontId="16" fillId="13" borderId="13" xfId="7" applyFont="1" applyFill="1" applyBorder="1" applyAlignment="1">
      <alignment horizontal="center" vertical="center"/>
    </xf>
    <xf numFmtId="0" fontId="16" fillId="13" borderId="0" xfId="7" applyFont="1" applyFill="1" applyBorder="1" applyAlignment="1">
      <alignment horizontal="center" vertical="center"/>
    </xf>
    <xf numFmtId="0" fontId="16" fillId="13" borderId="0" xfId="7" applyFont="1" applyFill="1" applyBorder="1" applyAlignment="1">
      <alignment horizontal="right" vertical="center" indent="1"/>
    </xf>
    <xf numFmtId="0" fontId="16" fillId="13" borderId="0" xfId="7" applyFont="1" applyFill="1" applyBorder="1" applyAlignment="1">
      <alignment horizontal="left" vertical="center" indent="1"/>
    </xf>
    <xf numFmtId="0" fontId="15" fillId="7" borderId="27" xfId="7" applyNumberFormat="1" applyFont="1" applyFill="1" applyBorder="1" applyAlignment="1">
      <alignment horizontal="left" vertical="center" indent="1"/>
    </xf>
    <xf numFmtId="0" fontId="15" fillId="7" borderId="27" xfId="7" quotePrefix="1" applyFont="1" applyFill="1" applyBorder="1" applyAlignment="1">
      <alignment horizontal="left" vertical="center" indent="1"/>
    </xf>
    <xf numFmtId="0" fontId="15" fillId="6" borderId="29" xfId="7" applyFont="1" applyFill="1" applyBorder="1" applyAlignment="1">
      <alignment horizontal="center" vertical="center"/>
    </xf>
    <xf numFmtId="0" fontId="15" fillId="6" borderId="31" xfId="7" applyFont="1" applyFill="1" applyBorder="1" applyAlignment="1">
      <alignment horizontal="center" vertical="center"/>
    </xf>
    <xf numFmtId="0" fontId="15" fillId="6" borderId="13" xfId="7" applyFont="1" applyFill="1" applyBorder="1" applyAlignment="1">
      <alignment horizontal="center" vertical="center"/>
    </xf>
    <xf numFmtId="0" fontId="15" fillId="6" borderId="0" xfId="7" applyFont="1" applyFill="1" applyBorder="1" applyAlignment="1">
      <alignment horizontal="center" vertical="center"/>
    </xf>
    <xf numFmtId="0" fontId="15" fillId="7" borderId="29" xfId="7" applyFont="1" applyFill="1" applyBorder="1" applyAlignment="1">
      <alignment horizontal="center" vertical="center"/>
    </xf>
    <xf numFmtId="0" fontId="15" fillId="7" borderId="31" xfId="7" applyFont="1" applyFill="1" applyBorder="1" applyAlignment="1">
      <alignment horizontal="center" vertical="center"/>
    </xf>
    <xf numFmtId="0" fontId="15" fillId="7" borderId="13" xfId="7" applyFont="1" applyFill="1" applyBorder="1" applyAlignment="1">
      <alignment horizontal="center" vertical="center"/>
    </xf>
    <xf numFmtId="0" fontId="15" fillId="7" borderId="0" xfId="7" applyFont="1" applyFill="1" applyBorder="1" applyAlignment="1">
      <alignment horizontal="center" vertical="center"/>
    </xf>
    <xf numFmtId="0" fontId="15" fillId="7" borderId="28" xfId="7" applyFont="1" applyFill="1" applyBorder="1" applyAlignment="1">
      <alignment horizontal="center" vertical="center"/>
    </xf>
    <xf numFmtId="0" fontId="15" fillId="7" borderId="22" xfId="7" applyFont="1" applyFill="1" applyBorder="1" applyAlignment="1">
      <alignment horizontal="center" vertical="center"/>
    </xf>
    <xf numFmtId="0" fontId="22" fillId="3" borderId="0" xfId="7" applyFont="1" applyFill="1" applyAlignment="1">
      <alignment vertical="center"/>
    </xf>
    <xf numFmtId="0" fontId="20" fillId="3" borderId="0" xfId="7" applyFont="1" applyFill="1" applyAlignment="1">
      <alignment vertical="center"/>
    </xf>
    <xf numFmtId="0" fontId="15" fillId="0" borderId="0" xfId="7" quotePrefix="1" applyFont="1"/>
    <xf numFmtId="181" fontId="15" fillId="0" borderId="0" xfId="7" applyNumberFormat="1" applyFont="1"/>
    <xf numFmtId="0" fontId="15" fillId="4" borderId="0" xfId="7" applyFont="1" applyFill="1" applyAlignment="1">
      <alignment vertical="center"/>
    </xf>
    <xf numFmtId="170" fontId="25" fillId="8" borderId="23" xfId="7" applyNumberFormat="1" applyFont="1" applyFill="1" applyBorder="1" applyAlignment="1">
      <alignment horizontal="center" vertical="center"/>
    </xf>
    <xf numFmtId="0" fontId="17" fillId="10" borderId="0" xfId="7" applyFont="1" applyFill="1" applyAlignment="1">
      <alignment horizontal="center" vertical="center"/>
    </xf>
    <xf numFmtId="0" fontId="17" fillId="10" borderId="6" xfId="7" applyFont="1" applyFill="1" applyBorder="1" applyAlignment="1">
      <alignment horizontal="center" vertical="center"/>
    </xf>
    <xf numFmtId="170" fontId="25" fillId="10" borderId="24" xfId="7" applyNumberFormat="1" applyFont="1" applyFill="1" applyBorder="1" applyAlignment="1">
      <alignment vertical="center"/>
    </xf>
    <xf numFmtId="170" fontId="25" fillId="10" borderId="25" xfId="7" applyNumberFormat="1" applyFont="1" applyFill="1" applyBorder="1" applyAlignment="1">
      <alignment vertical="center"/>
    </xf>
    <xf numFmtId="183" fontId="15" fillId="0" borderId="0" xfId="7" applyNumberFormat="1" applyFont="1" applyAlignment="1">
      <alignment vertical="center"/>
    </xf>
    <xf numFmtId="170" fontId="25" fillId="10" borderId="1" xfId="7" applyNumberFormat="1" applyFont="1" applyFill="1" applyBorder="1" applyAlignment="1">
      <alignment vertical="center"/>
    </xf>
    <xf numFmtId="181" fontId="15" fillId="0" borderId="0" xfId="7" applyNumberFormat="1" applyFont="1" applyAlignment="1">
      <alignment vertical="center"/>
    </xf>
    <xf numFmtId="9" fontId="15" fillId="7" borderId="27" xfId="7" applyNumberFormat="1" applyFont="1" applyFill="1" applyBorder="1"/>
    <xf numFmtId="170" fontId="15" fillId="7" borderId="27" xfId="7" applyNumberFormat="1" applyFont="1" applyFill="1" applyBorder="1"/>
    <xf numFmtId="170" fontId="15" fillId="7" borderId="34" xfId="7" applyNumberFormat="1" applyFont="1" applyFill="1" applyBorder="1"/>
    <xf numFmtId="0" fontId="18" fillId="3" borderId="0" xfId="0" applyFont="1" applyFill="1" applyAlignment="1">
      <alignment horizontal="right" vertical="center"/>
    </xf>
    <xf numFmtId="0" fontId="15" fillId="7" borderId="0" xfId="0" applyFont="1" applyFill="1" applyAlignment="1">
      <alignment horizontal="center" vertical="center"/>
    </xf>
    <xf numFmtId="41" fontId="15" fillId="7" borderId="27" xfId="21" applyFont="1" applyFill="1" applyBorder="1" applyAlignment="1">
      <alignment horizontal="center" vertical="center"/>
    </xf>
    <xf numFmtId="0" fontId="19" fillId="13" borderId="0" xfId="0" applyFont="1" applyFill="1" applyBorder="1" applyAlignment="1">
      <alignment horizontal="center" vertical="center"/>
    </xf>
    <xf numFmtId="0" fontId="19" fillId="13" borderId="26" xfId="0" applyFont="1" applyFill="1" applyBorder="1" applyAlignment="1">
      <alignment horizontal="center" vertical="center"/>
    </xf>
    <xf numFmtId="41" fontId="15" fillId="6" borderId="0" xfId="21" quotePrefix="1" applyFont="1" applyFill="1" applyBorder="1" applyAlignment="1">
      <alignment vertical="center"/>
    </xf>
    <xf numFmtId="0" fontId="15" fillId="3" borderId="0" xfId="91" applyFont="1" applyFill="1" applyAlignment="1">
      <alignment vertical="center"/>
    </xf>
    <xf numFmtId="0" fontId="20" fillId="0" borderId="0" xfId="89" applyFont="1"/>
    <xf numFmtId="0" fontId="15" fillId="3" borderId="0" xfId="91" applyFont="1" applyFill="1" applyBorder="1" applyAlignment="1">
      <alignment horizontal="center" vertical="center"/>
    </xf>
    <xf numFmtId="0" fontId="25" fillId="14" borderId="0" xfId="91" applyFont="1" applyFill="1" applyBorder="1" applyAlignment="1">
      <alignment horizontal="center" vertical="center"/>
    </xf>
    <xf numFmtId="0" fontId="25" fillId="14" borderId="13" xfId="91" applyFont="1" applyFill="1" applyBorder="1" applyAlignment="1">
      <alignment horizontal="center" vertical="center" wrapText="1"/>
    </xf>
    <xf numFmtId="0" fontId="23" fillId="3" borderId="0" xfId="91" applyFont="1" applyFill="1" applyBorder="1" applyAlignment="1">
      <alignment horizontal="left" vertical="center"/>
    </xf>
    <xf numFmtId="0" fontId="16" fillId="14" borderId="13" xfId="91" applyFont="1" applyFill="1" applyBorder="1" applyAlignment="1">
      <alignment horizontal="center" vertical="center"/>
    </xf>
    <xf numFmtId="0" fontId="16" fillId="14" borderId="27" xfId="91" applyFont="1" applyFill="1" applyBorder="1" applyAlignment="1">
      <alignment horizontal="center" vertical="center"/>
    </xf>
    <xf numFmtId="0" fontId="15" fillId="3" borderId="0" xfId="91" applyFont="1" applyFill="1" applyBorder="1" applyAlignment="1">
      <alignment horizontal="left" vertical="center"/>
    </xf>
    <xf numFmtId="0" fontId="15" fillId="7" borderId="0" xfId="91" applyFont="1" applyFill="1" applyBorder="1" applyAlignment="1">
      <alignment horizontal="center" vertical="center"/>
    </xf>
    <xf numFmtId="0" fontId="15" fillId="7" borderId="13" xfId="91" applyFont="1" applyFill="1" applyBorder="1" applyAlignment="1">
      <alignment horizontal="center" vertical="center"/>
    </xf>
    <xf numFmtId="0" fontId="15" fillId="6" borderId="0" xfId="91" applyFont="1" applyFill="1" applyBorder="1" applyAlignment="1">
      <alignment horizontal="center" vertical="center"/>
    </xf>
    <xf numFmtId="0" fontId="15" fillId="6" borderId="22" xfId="91" applyFont="1" applyFill="1" applyBorder="1" applyAlignment="1">
      <alignment horizontal="center" vertical="center"/>
    </xf>
    <xf numFmtId="0" fontId="15" fillId="3" borderId="0" xfId="91" applyFont="1" applyFill="1" applyAlignment="1">
      <alignment horizontal="left" vertical="center"/>
    </xf>
    <xf numFmtId="0" fontId="15" fillId="7" borderId="0" xfId="91" applyFont="1" applyFill="1" applyAlignment="1">
      <alignment horizontal="right" vertical="center" indent="1"/>
    </xf>
    <xf numFmtId="0" fontId="15" fillId="7" borderId="27" xfId="91" applyFont="1" applyFill="1" applyBorder="1" applyAlignment="1">
      <alignment horizontal="center" vertical="center"/>
    </xf>
    <xf numFmtId="0" fontId="15" fillId="7" borderId="22" xfId="91" applyFont="1" applyFill="1" applyBorder="1" applyAlignment="1">
      <alignment horizontal="center" vertical="center"/>
    </xf>
    <xf numFmtId="0" fontId="15" fillId="7" borderId="28" xfId="91" applyFont="1" applyFill="1" applyBorder="1" applyAlignment="1">
      <alignment horizontal="center" vertical="center"/>
    </xf>
    <xf numFmtId="0" fontId="15" fillId="7" borderId="26" xfId="91" applyFont="1" applyFill="1" applyBorder="1" applyAlignment="1">
      <alignment horizontal="center" vertical="center"/>
    </xf>
    <xf numFmtId="0" fontId="36" fillId="3" borderId="0" xfId="22" applyFont="1" applyFill="1" applyAlignment="1" applyProtection="1">
      <alignment vertical="center"/>
    </xf>
    <xf numFmtId="0" fontId="17" fillId="3" borderId="0" xfId="0" applyFont="1" applyFill="1" applyBorder="1" applyAlignment="1">
      <alignment vertical="center"/>
    </xf>
    <xf numFmtId="0" fontId="17" fillId="3" borderId="0" xfId="0" quotePrefix="1" applyFont="1" applyFill="1" applyAlignment="1">
      <alignment vertical="center"/>
    </xf>
    <xf numFmtId="0" fontId="33" fillId="0" borderId="7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25" fillId="13" borderId="30" xfId="0" applyFont="1" applyFill="1" applyBorder="1" applyAlignment="1">
      <alignment horizontal="center" vertical="center"/>
    </xf>
    <xf numFmtId="0" fontId="25" fillId="13" borderId="13" xfId="0" applyFont="1" applyFill="1" applyBorder="1" applyAlignment="1">
      <alignment horizontal="center" vertical="center"/>
    </xf>
    <xf numFmtId="0" fontId="25" fillId="13" borderId="0" xfId="0" applyFont="1" applyFill="1" applyBorder="1" applyAlignment="1">
      <alignment horizontal="center" vertical="center"/>
    </xf>
    <xf numFmtId="41" fontId="15" fillId="6" borderId="0" xfId="21" applyFont="1" applyFill="1" applyBorder="1" applyAlignment="1">
      <alignment horizontal="center" vertical="center"/>
    </xf>
    <xf numFmtId="41" fontId="15" fillId="7" borderId="0" xfId="21" applyFont="1" applyFill="1" applyBorder="1" applyAlignment="1">
      <alignment horizontal="center" vertical="center"/>
    </xf>
    <xf numFmtId="41" fontId="15" fillId="7" borderId="13" xfId="21" applyFont="1" applyFill="1" applyBorder="1" applyAlignment="1">
      <alignment horizontal="center" vertical="center"/>
    </xf>
    <xf numFmtId="41" fontId="15" fillId="6" borderId="13" xfId="21" applyFont="1" applyFill="1" applyBorder="1" applyAlignment="1">
      <alignment horizontal="center" vertical="center"/>
    </xf>
    <xf numFmtId="0" fontId="15" fillId="7" borderId="31" xfId="0" applyFont="1" applyFill="1" applyBorder="1" applyAlignment="1">
      <alignment horizontal="left" vertical="center" indent="1"/>
    </xf>
    <xf numFmtId="41" fontId="15" fillId="7" borderId="29" xfId="21" applyFont="1" applyFill="1" applyBorder="1" applyAlignment="1">
      <alignment horizontal="center" vertical="center"/>
    </xf>
    <xf numFmtId="41" fontId="15" fillId="7" borderId="31" xfId="21" applyFont="1" applyFill="1" applyBorder="1" applyAlignment="1">
      <alignment horizontal="center" vertical="center"/>
    </xf>
    <xf numFmtId="0" fontId="15" fillId="7" borderId="22" xfId="0" applyFont="1" applyFill="1" applyBorder="1" applyAlignment="1">
      <alignment horizontal="left" vertical="center" indent="1"/>
    </xf>
    <xf numFmtId="41" fontId="15" fillId="7" borderId="28" xfId="21" applyFont="1" applyFill="1" applyBorder="1" applyAlignment="1">
      <alignment horizontal="center" vertical="center"/>
    </xf>
    <xf numFmtId="41" fontId="15" fillId="7" borderId="22" xfId="21" applyFont="1" applyFill="1" applyBorder="1" applyAlignment="1">
      <alignment horizontal="center" vertical="center"/>
    </xf>
    <xf numFmtId="169" fontId="15" fillId="7" borderId="0" xfId="0" quotePrefix="1" applyNumberFormat="1" applyFont="1" applyFill="1" applyBorder="1" applyAlignment="1">
      <alignment horizontal="center" vertical="center"/>
    </xf>
    <xf numFmtId="0" fontId="25" fillId="13" borderId="2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6" fillId="13" borderId="0" xfId="9" applyFont="1" applyFill="1" applyBorder="1" applyAlignment="1">
      <alignment horizontal="center" vertical="center"/>
    </xf>
    <xf numFmtId="0" fontId="20" fillId="0" borderId="0" xfId="0" applyFont="1"/>
    <xf numFmtId="0" fontId="20" fillId="3" borderId="0" xfId="7" applyFont="1" applyFill="1" applyAlignment="1"/>
    <xf numFmtId="0" fontId="16" fillId="10" borderId="0" xfId="7" quotePrefix="1" applyFont="1" applyFill="1" applyAlignment="1">
      <alignment horizontal="left" vertical="center" indent="1"/>
    </xf>
    <xf numFmtId="0" fontId="16" fillId="10" borderId="0" xfId="7" applyFont="1" applyFill="1" applyAlignment="1">
      <alignment vertical="center"/>
    </xf>
    <xf numFmtId="185" fontId="15" fillId="7" borderId="27" xfId="7" quotePrefix="1" applyNumberFormat="1" applyFont="1" applyFill="1" applyBorder="1" applyAlignment="1">
      <alignment horizontal="right" vertical="center" indent="1"/>
    </xf>
    <xf numFmtId="0" fontId="16" fillId="10" borderId="0" xfId="7" applyFont="1" applyFill="1" applyAlignment="1">
      <alignment horizontal="left" vertical="center" indent="1"/>
    </xf>
    <xf numFmtId="0" fontId="23" fillId="3" borderId="0" xfId="7" applyFont="1" applyFill="1" applyBorder="1" applyAlignment="1">
      <alignment vertical="center"/>
    </xf>
    <xf numFmtId="0" fontId="16" fillId="0" borderId="0" xfId="7" applyFont="1" applyFill="1" applyBorder="1" applyAlignment="1">
      <alignment horizontal="left" vertical="center" indent="1"/>
    </xf>
    <xf numFmtId="0" fontId="16" fillId="0" borderId="0" xfId="7" applyFont="1" applyFill="1" applyBorder="1" applyAlignment="1">
      <alignment vertical="center"/>
    </xf>
    <xf numFmtId="0" fontId="15" fillId="0" borderId="0" xfId="7" applyFont="1" applyFill="1" applyBorder="1" applyAlignment="1">
      <alignment vertical="center"/>
    </xf>
    <xf numFmtId="0" fontId="23" fillId="0" borderId="0" xfId="7" applyFont="1" applyFill="1" applyBorder="1" applyAlignment="1">
      <alignment vertical="center"/>
    </xf>
    <xf numFmtId="0" fontId="15" fillId="0" borderId="0" xfId="7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left" vertical="center" indent="1"/>
    </xf>
    <xf numFmtId="0" fontId="15" fillId="0" borderId="0" xfId="7" quotePrefix="1" applyFont="1" applyFill="1" applyBorder="1" applyAlignment="1">
      <alignment horizontal="left" vertical="center" indent="1"/>
    </xf>
    <xf numFmtId="0" fontId="16" fillId="13" borderId="2" xfId="7" applyFont="1" applyFill="1" applyBorder="1" applyAlignment="1">
      <alignment horizontal="center" vertical="center"/>
    </xf>
    <xf numFmtId="0" fontId="16" fillId="13" borderId="35" xfId="7" applyFont="1" applyFill="1" applyBorder="1" applyAlignment="1">
      <alignment horizontal="center" vertical="center"/>
    </xf>
    <xf numFmtId="0" fontId="22" fillId="3" borderId="0" xfId="7" applyFont="1" applyFill="1" applyAlignment="1">
      <alignment horizontal="right" vertical="center"/>
    </xf>
    <xf numFmtId="0" fontId="20" fillId="0" borderId="0" xfId="92" applyFont="1" applyAlignment="1">
      <alignment vertical="center"/>
    </xf>
    <xf numFmtId="0" fontId="15" fillId="6" borderId="13" xfId="91" applyFont="1" applyFill="1" applyBorder="1" applyAlignment="1">
      <alignment horizontal="center" vertical="center"/>
    </xf>
    <xf numFmtId="3" fontId="15" fillId="6" borderId="0" xfId="53" applyNumberFormat="1" applyFont="1" applyFill="1" applyBorder="1" applyAlignment="1">
      <alignment horizontal="center" vertical="center"/>
    </xf>
    <xf numFmtId="0" fontId="23" fillId="3" borderId="0" xfId="91" applyFont="1" applyFill="1" applyAlignment="1">
      <alignment vertical="center"/>
    </xf>
    <xf numFmtId="0" fontId="15" fillId="6" borderId="29" xfId="91" applyFont="1" applyFill="1" applyBorder="1" applyAlignment="1">
      <alignment horizontal="center" vertical="center"/>
    </xf>
    <xf numFmtId="0" fontId="15" fillId="6" borderId="33" xfId="91" applyFont="1" applyFill="1" applyBorder="1" applyAlignment="1">
      <alignment horizontal="center" vertical="center"/>
    </xf>
    <xf numFmtId="0" fontId="15" fillId="6" borderId="12" xfId="91" applyFont="1" applyFill="1" applyBorder="1" applyAlignment="1">
      <alignment horizontal="center" vertical="center"/>
    </xf>
    <xf numFmtId="3" fontId="15" fillId="6" borderId="28" xfId="53" applyNumberFormat="1" applyFont="1" applyFill="1" applyBorder="1" applyAlignment="1">
      <alignment horizontal="center" vertical="center"/>
    </xf>
    <xf numFmtId="0" fontId="15" fillId="6" borderId="28" xfId="91" applyFont="1" applyFill="1" applyBorder="1" applyAlignment="1">
      <alignment vertical="center"/>
    </xf>
    <xf numFmtId="0" fontId="15" fillId="6" borderId="0" xfId="91" applyFont="1" applyFill="1" applyBorder="1" applyAlignment="1">
      <alignment vertical="center"/>
    </xf>
    <xf numFmtId="0" fontId="19" fillId="6" borderId="0" xfId="91" applyFont="1" applyFill="1" applyBorder="1" applyAlignment="1">
      <alignment vertical="center"/>
    </xf>
    <xf numFmtId="0" fontId="19" fillId="3" borderId="0" xfId="91" applyFont="1" applyFill="1" applyBorder="1" applyAlignment="1">
      <alignment vertical="center"/>
    </xf>
    <xf numFmtId="49" fontId="16" fillId="10" borderId="12" xfId="91" applyNumberFormat="1" applyFont="1" applyFill="1" applyBorder="1" applyAlignment="1">
      <alignment horizontal="left" vertical="center" indent="1"/>
    </xf>
    <xf numFmtId="49" fontId="16" fillId="10" borderId="12" xfId="91" applyNumberFormat="1" applyFont="1" applyFill="1" applyBorder="1" applyAlignment="1">
      <alignment horizontal="left" vertical="center"/>
    </xf>
    <xf numFmtId="37" fontId="15" fillId="7" borderId="33" xfId="91" applyNumberFormat="1" applyFont="1" applyFill="1" applyBorder="1" applyAlignment="1">
      <alignment horizontal="center" vertical="center"/>
    </xf>
    <xf numFmtId="37" fontId="15" fillId="7" borderId="12" xfId="91" applyNumberFormat="1" applyFont="1" applyFill="1" applyBorder="1" applyAlignment="1">
      <alignment horizontal="center" vertical="center"/>
    </xf>
    <xf numFmtId="0" fontId="15" fillId="3" borderId="0" xfId="91" applyFont="1" applyFill="1" applyBorder="1" applyAlignment="1">
      <alignment vertical="center"/>
    </xf>
    <xf numFmtId="0" fontId="23" fillId="0" borderId="0" xfId="92" applyFont="1" applyAlignment="1">
      <alignment vertical="center"/>
    </xf>
    <xf numFmtId="0" fontId="15" fillId="11" borderId="0" xfId="91" applyFont="1" applyFill="1" applyAlignment="1">
      <alignment vertical="center"/>
    </xf>
    <xf numFmtId="0" fontId="16" fillId="0" borderId="0" xfId="92" quotePrefix="1" applyFont="1" applyFill="1" applyAlignment="1">
      <alignment vertical="center"/>
    </xf>
    <xf numFmtId="0" fontId="15" fillId="3" borderId="0" xfId="11" applyFont="1" applyFill="1" applyAlignment="1">
      <alignment vertical="center"/>
    </xf>
    <xf numFmtId="0" fontId="15" fillId="3" borderId="0" xfId="11" applyFont="1" applyFill="1" applyAlignment="1">
      <alignment horizontal="left" vertical="center"/>
    </xf>
    <xf numFmtId="0" fontId="16" fillId="13" borderId="0" xfId="91" applyFont="1" applyFill="1" applyBorder="1" applyAlignment="1">
      <alignment horizontal="left" vertical="center" indent="1"/>
    </xf>
    <xf numFmtId="0" fontId="16" fillId="13" borderId="0" xfId="91" applyFont="1" applyFill="1" applyBorder="1" applyAlignment="1">
      <alignment horizontal="left" vertical="center"/>
    </xf>
    <xf numFmtId="0" fontId="15" fillId="0" borderId="40" xfId="0" quotePrefix="1" applyFont="1" applyBorder="1" applyAlignment="1">
      <alignment vertical="center"/>
    </xf>
    <xf numFmtId="0" fontId="15" fillId="3" borderId="12" xfId="11" applyFont="1" applyFill="1" applyBorder="1" applyAlignment="1">
      <alignment vertical="center"/>
    </xf>
    <xf numFmtId="0" fontId="15" fillId="3" borderId="32" xfId="11" applyFont="1" applyFill="1" applyBorder="1" applyAlignment="1">
      <alignment vertical="center"/>
    </xf>
    <xf numFmtId="0" fontId="15" fillId="0" borderId="40" xfId="0" applyFont="1" applyBorder="1" applyAlignment="1">
      <alignment horizontal="left" vertical="center" indent="1"/>
    </xf>
    <xf numFmtId="0" fontId="15" fillId="3" borderId="26" xfId="11" applyFont="1" applyFill="1" applyBorder="1" applyAlignment="1">
      <alignment vertical="center"/>
    </xf>
    <xf numFmtId="0" fontId="15" fillId="3" borderId="31" xfId="11" applyFont="1" applyFill="1" applyBorder="1" applyAlignment="1">
      <alignment vertical="center"/>
    </xf>
    <xf numFmtId="0" fontId="15" fillId="3" borderId="39" xfId="11" applyFont="1" applyFill="1" applyBorder="1" applyAlignment="1">
      <alignment vertical="center"/>
    </xf>
    <xf numFmtId="0" fontId="16" fillId="13" borderId="0" xfId="11" applyFont="1" applyFill="1" applyBorder="1" applyAlignment="1">
      <alignment horizontal="left" vertical="center" indent="1"/>
    </xf>
    <xf numFmtId="0" fontId="15" fillId="13" borderId="0" xfId="11" applyFont="1" applyFill="1" applyBorder="1" applyAlignment="1">
      <alignment horizontal="left" vertical="center"/>
    </xf>
    <xf numFmtId="180" fontId="15" fillId="6" borderId="27" xfId="11" applyNumberFormat="1" applyFont="1" applyFill="1" applyBorder="1" applyAlignment="1">
      <alignment horizontal="right" vertical="center" indent="1"/>
    </xf>
    <xf numFmtId="0" fontId="16" fillId="13" borderId="22" xfId="11" applyFont="1" applyFill="1" applyBorder="1" applyAlignment="1">
      <alignment horizontal="left" vertical="center" indent="1"/>
    </xf>
    <xf numFmtId="0" fontId="15" fillId="13" borderId="22" xfId="11" applyFont="1" applyFill="1" applyBorder="1" applyAlignment="1">
      <alignment horizontal="left" vertical="center"/>
    </xf>
    <xf numFmtId="180" fontId="15" fillId="6" borderId="34" xfId="11" applyNumberFormat="1" applyFont="1" applyFill="1" applyBorder="1" applyAlignment="1">
      <alignment horizontal="right" vertical="center" indent="1"/>
    </xf>
    <xf numFmtId="0" fontId="22" fillId="3" borderId="0" xfId="11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39" fontId="15" fillId="7" borderId="0" xfId="21" quotePrefix="1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3" fontId="15" fillId="7" borderId="0" xfId="1" applyNumberFormat="1" applyFont="1" applyFill="1" applyBorder="1" applyAlignment="1">
      <alignment horizontal="center" vertical="center"/>
    </xf>
    <xf numFmtId="0" fontId="15" fillId="15" borderId="22" xfId="0" applyFont="1" applyFill="1" applyBorder="1" applyAlignment="1">
      <alignment horizontal="center" vertical="center"/>
    </xf>
    <xf numFmtId="0" fontId="15" fillId="15" borderId="28" xfId="0" applyFont="1" applyFill="1" applyBorder="1" applyAlignment="1">
      <alignment horizontal="center" vertical="center"/>
    </xf>
    <xf numFmtId="3" fontId="15" fillId="7" borderId="13" xfId="1" applyNumberFormat="1" applyFont="1" applyFill="1" applyBorder="1" applyAlignment="1">
      <alignment horizontal="center" vertical="center"/>
    </xf>
    <xf numFmtId="0" fontId="25" fillId="10" borderId="22" xfId="0" applyFont="1" applyFill="1" applyBorder="1" applyAlignment="1">
      <alignment horizontal="center" vertical="center"/>
    </xf>
    <xf numFmtId="0" fontId="22" fillId="3" borderId="0" xfId="0" quotePrefix="1" applyFont="1" applyFill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14" fillId="0" borderId="0" xfId="8" applyFont="1" applyAlignment="1">
      <alignment vertical="center"/>
    </xf>
    <xf numFmtId="0" fontId="16" fillId="10" borderId="0" xfId="8" applyFont="1" applyFill="1" applyBorder="1" applyAlignment="1">
      <alignment horizontal="center" vertical="center"/>
    </xf>
    <xf numFmtId="0" fontId="14" fillId="7" borderId="0" xfId="8" applyFont="1" applyFill="1" applyBorder="1" applyAlignment="1">
      <alignment horizontal="center" vertical="center"/>
    </xf>
    <xf numFmtId="0" fontId="14" fillId="7" borderId="27" xfId="8" quotePrefix="1" applyFont="1" applyFill="1" applyBorder="1" applyAlignment="1">
      <alignment horizontal="center" vertical="center"/>
    </xf>
    <xf numFmtId="0" fontId="22" fillId="0" borderId="0" xfId="8" applyFont="1" applyAlignment="1">
      <alignment vertical="center"/>
    </xf>
    <xf numFmtId="0" fontId="15" fillId="7" borderId="0" xfId="91" applyFont="1" applyFill="1" applyBorder="1" applyAlignment="1">
      <alignment horizontal="right" vertical="center" indent="1"/>
    </xf>
    <xf numFmtId="3" fontId="15" fillId="7" borderId="27" xfId="53" quotePrefix="1" applyNumberFormat="1" applyFont="1" applyFill="1" applyBorder="1" applyAlignment="1">
      <alignment horizontal="center" vertical="center"/>
    </xf>
    <xf numFmtId="0" fontId="22" fillId="3" borderId="0" xfId="91" applyFont="1" applyFill="1" applyAlignment="1">
      <alignment vertical="center"/>
    </xf>
    <xf numFmtId="170" fontId="15" fillId="6" borderId="39" xfId="91" applyNumberFormat="1" applyFont="1" applyFill="1" applyBorder="1" applyAlignment="1">
      <alignment horizontal="center" vertical="center"/>
    </xf>
    <xf numFmtId="170" fontId="15" fillId="7" borderId="0" xfId="91" applyNumberFormat="1" applyFont="1" applyFill="1" applyBorder="1" applyAlignment="1">
      <alignment horizontal="center" vertical="center"/>
    </xf>
    <xf numFmtId="0" fontId="15" fillId="7" borderId="39" xfId="91" applyFont="1" applyFill="1" applyBorder="1" applyAlignment="1">
      <alignment horizontal="left" vertical="center" indent="1"/>
    </xf>
    <xf numFmtId="3" fontId="15" fillId="6" borderId="31" xfId="93" applyNumberFormat="1" applyFont="1" applyFill="1" applyBorder="1" applyAlignment="1">
      <alignment horizontal="right" vertical="center" indent="1"/>
    </xf>
    <xf numFmtId="170" fontId="15" fillId="6" borderId="42" xfId="91" applyNumberFormat="1" applyFont="1" applyFill="1" applyBorder="1" applyAlignment="1">
      <alignment horizontal="center" vertical="center"/>
    </xf>
    <xf numFmtId="0" fontId="15" fillId="7" borderId="42" xfId="91" applyFont="1" applyFill="1" applyBorder="1" applyAlignment="1">
      <alignment horizontal="left" vertical="center" indent="1"/>
    </xf>
    <xf numFmtId="3" fontId="15" fillId="6" borderId="0" xfId="53" applyNumberFormat="1" applyFont="1" applyFill="1" applyBorder="1" applyAlignment="1">
      <alignment horizontal="right" vertical="center" indent="1"/>
    </xf>
    <xf numFmtId="0" fontId="17" fillId="3" borderId="0" xfId="91" quotePrefix="1" applyFont="1" applyFill="1" applyAlignment="1">
      <alignment horizontal="right" vertical="center"/>
    </xf>
    <xf numFmtId="3" fontId="15" fillId="6" borderId="0" xfId="93" applyNumberFormat="1" applyFont="1" applyFill="1" applyBorder="1" applyAlignment="1">
      <alignment horizontal="right" vertical="center" indent="1"/>
    </xf>
    <xf numFmtId="170" fontId="15" fillId="6" borderId="41" xfId="91" applyNumberFormat="1" applyFont="1" applyFill="1" applyBorder="1" applyAlignment="1">
      <alignment horizontal="center" vertical="center"/>
    </xf>
    <xf numFmtId="170" fontId="15" fillId="7" borderId="34" xfId="91" applyNumberFormat="1" applyFont="1" applyFill="1" applyBorder="1" applyAlignment="1">
      <alignment horizontal="center" vertical="center"/>
    </xf>
    <xf numFmtId="0" fontId="15" fillId="7" borderId="41" xfId="91" applyFont="1" applyFill="1" applyBorder="1" applyAlignment="1">
      <alignment horizontal="left" vertical="center" indent="1"/>
    </xf>
    <xf numFmtId="3" fontId="15" fillId="6" borderId="22" xfId="53" applyNumberFormat="1" applyFont="1" applyFill="1" applyBorder="1" applyAlignment="1">
      <alignment horizontal="right" vertical="center" indent="1"/>
    </xf>
    <xf numFmtId="3" fontId="17" fillId="7" borderId="0" xfId="91" applyNumberFormat="1" applyFont="1" applyFill="1" applyBorder="1" applyAlignment="1">
      <alignment horizontal="right" vertical="center" indent="1"/>
    </xf>
    <xf numFmtId="0" fontId="22" fillId="3" borderId="0" xfId="91" quotePrefix="1" applyFont="1" applyFill="1" applyAlignment="1">
      <alignment vertical="center"/>
    </xf>
    <xf numFmtId="0" fontId="25" fillId="13" borderId="3" xfId="91" applyFont="1" applyFill="1" applyBorder="1" applyAlignment="1">
      <alignment horizontal="center" vertical="center"/>
    </xf>
    <xf numFmtId="0" fontId="16" fillId="13" borderId="0" xfId="91" applyFont="1" applyFill="1" applyBorder="1" applyAlignment="1">
      <alignment horizontal="right" vertical="center" indent="1"/>
    </xf>
    <xf numFmtId="0" fontId="15" fillId="13" borderId="0" xfId="91" applyFont="1" applyFill="1" applyBorder="1" applyAlignment="1">
      <alignment vertical="center"/>
    </xf>
    <xf numFmtId="0" fontId="16" fillId="13" borderId="22" xfId="91" applyFont="1" applyFill="1" applyBorder="1" applyAlignment="1">
      <alignment horizontal="center" vertical="center"/>
    </xf>
    <xf numFmtId="0" fontId="16" fillId="13" borderId="34" xfId="9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7" fillId="3" borderId="0" xfId="0" quotePrefix="1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37" fontId="15" fillId="0" borderId="0" xfId="0" applyNumberFormat="1" applyFont="1" applyFill="1" applyBorder="1" applyAlignment="1">
      <alignment horizontal="right" vertical="center"/>
    </xf>
    <xf numFmtId="0" fontId="16" fillId="13" borderId="22" xfId="0" applyFont="1" applyFill="1" applyBorder="1" applyAlignment="1">
      <alignment horizontal="right" vertical="center" indent="1"/>
    </xf>
    <xf numFmtId="0" fontId="16" fillId="13" borderId="28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 vertical="center"/>
    </xf>
    <xf numFmtId="0" fontId="25" fillId="13" borderId="22" xfId="0" applyFont="1" applyFill="1" applyBorder="1" applyAlignment="1">
      <alignment horizontal="centerContinuous" vertical="center"/>
    </xf>
    <xf numFmtId="0" fontId="37" fillId="13" borderId="22" xfId="0" applyFont="1" applyFill="1" applyBorder="1" applyAlignment="1">
      <alignment horizontal="centerContinuous" vertical="center"/>
    </xf>
    <xf numFmtId="37" fontId="15" fillId="7" borderId="13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right" vertical="center"/>
    </xf>
    <xf numFmtId="0" fontId="15" fillId="3" borderId="0" xfId="0" applyFont="1" applyFill="1" applyAlignment="1">
      <alignment horizontal="right" vertical="center"/>
    </xf>
    <xf numFmtId="167" fontId="15" fillId="3" borderId="0" xfId="0" applyNumberFormat="1" applyFont="1" applyFill="1" applyBorder="1" applyAlignment="1">
      <alignment horizontal="center" vertical="center"/>
    </xf>
    <xf numFmtId="166" fontId="15" fillId="7" borderId="0" xfId="0" applyNumberFormat="1" applyFont="1" applyFill="1" applyBorder="1" applyAlignment="1">
      <alignment horizontal="center" vertical="center"/>
    </xf>
    <xf numFmtId="0" fontId="16" fillId="13" borderId="32" xfId="0" applyFont="1" applyFill="1" applyBorder="1" applyAlignment="1">
      <alignment horizontal="center" vertical="center"/>
    </xf>
    <xf numFmtId="0" fontId="16" fillId="13" borderId="40" xfId="0" applyFont="1" applyFill="1" applyBorder="1" applyAlignment="1">
      <alignment horizontal="center" vertical="center"/>
    </xf>
    <xf numFmtId="37" fontId="15" fillId="6" borderId="13" xfId="0" applyNumberFormat="1" applyFont="1" applyFill="1" applyBorder="1" applyAlignment="1">
      <alignment horizontal="right" vertical="center" indent="1"/>
    </xf>
    <xf numFmtId="0" fontId="15" fillId="3" borderId="0" xfId="0" applyFont="1" applyFill="1" applyBorder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16" fillId="13" borderId="41" xfId="0" applyFont="1" applyFill="1" applyBorder="1" applyAlignment="1">
      <alignment horizontal="center" vertical="center"/>
    </xf>
    <xf numFmtId="0" fontId="16" fillId="13" borderId="34" xfId="0" applyFont="1" applyFill="1" applyBorder="1" applyAlignment="1">
      <alignment horizontal="right" vertical="center" indent="1"/>
    </xf>
    <xf numFmtId="168" fontId="15" fillId="7" borderId="26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right" vertical="center" indent="1"/>
    </xf>
    <xf numFmtId="0" fontId="16" fillId="0" borderId="22" xfId="22" quotePrefix="1" applyFont="1" applyFill="1" applyBorder="1" applyAlignment="1" applyProtection="1">
      <alignment vertical="center"/>
    </xf>
    <xf numFmtId="0" fontId="16" fillId="13" borderId="0" xfId="7" applyFont="1" applyFill="1" applyAlignment="1">
      <alignment vertical="center"/>
    </xf>
    <xf numFmtId="0" fontId="16" fillId="13" borderId="0" xfId="7" applyFont="1" applyFill="1" applyAlignment="1">
      <alignment horizontal="center" vertical="center"/>
    </xf>
    <xf numFmtId="0" fontId="15" fillId="3" borderId="31" xfId="7" applyFont="1" applyFill="1" applyBorder="1" applyAlignment="1">
      <alignment vertical="center"/>
    </xf>
    <xf numFmtId="0" fontId="15" fillId="3" borderId="22" xfId="7" applyFont="1" applyFill="1" applyBorder="1" applyAlignment="1">
      <alignment vertical="center"/>
    </xf>
    <xf numFmtId="0" fontId="16" fillId="13" borderId="27" xfId="7" applyFont="1" applyFill="1" applyBorder="1" applyAlignment="1">
      <alignment horizontal="center" vertical="center"/>
    </xf>
    <xf numFmtId="0" fontId="15" fillId="7" borderId="27" xfId="7" applyFont="1" applyFill="1" applyBorder="1" applyAlignment="1">
      <alignment horizontal="left" vertical="center" indent="1"/>
    </xf>
    <xf numFmtId="0" fontId="15" fillId="7" borderId="34" xfId="7" applyFont="1" applyFill="1" applyBorder="1" applyAlignment="1">
      <alignment horizontal="left" vertical="center" indent="1"/>
    </xf>
    <xf numFmtId="0" fontId="15" fillId="7" borderId="26" xfId="7" applyFont="1" applyFill="1" applyBorder="1" applyAlignment="1">
      <alignment horizontal="right" vertical="center" indent="2"/>
    </xf>
    <xf numFmtId="0" fontId="15" fillId="7" borderId="27" xfId="7" applyFont="1" applyFill="1" applyBorder="1" applyAlignment="1">
      <alignment horizontal="right" vertical="center" indent="2"/>
    </xf>
    <xf numFmtId="0" fontId="15" fillId="7" borderId="34" xfId="7" applyFont="1" applyFill="1" applyBorder="1" applyAlignment="1">
      <alignment horizontal="right" vertical="center" indent="2"/>
    </xf>
    <xf numFmtId="39" fontId="15" fillId="7" borderId="27" xfId="7" applyNumberFormat="1" applyFont="1" applyFill="1" applyBorder="1" applyAlignment="1">
      <alignment horizontal="right" vertical="center" indent="2"/>
    </xf>
    <xf numFmtId="179" fontId="15" fillId="7" borderId="27" xfId="7" applyNumberFormat="1" applyFont="1" applyFill="1" applyBorder="1" applyAlignment="1">
      <alignment horizontal="right" vertical="center" indent="2"/>
    </xf>
    <xf numFmtId="179" fontId="15" fillId="7" borderId="27" xfId="7" quotePrefix="1" applyNumberFormat="1" applyFont="1" applyFill="1" applyBorder="1" applyAlignment="1">
      <alignment horizontal="right" vertical="center" indent="2"/>
    </xf>
    <xf numFmtId="0" fontId="15" fillId="3" borderId="27" xfId="7" applyFont="1" applyFill="1" applyBorder="1" applyAlignment="1">
      <alignment vertical="center"/>
    </xf>
    <xf numFmtId="0" fontId="17" fillId="3" borderId="27" xfId="7" quotePrefix="1" applyFont="1" applyFill="1" applyBorder="1" applyAlignment="1">
      <alignment horizontal="right" vertical="center"/>
    </xf>
    <xf numFmtId="0" fontId="19" fillId="0" borderId="27" xfId="7" applyFont="1" applyFill="1" applyBorder="1" applyAlignment="1">
      <alignment horizontal="left" vertical="center"/>
    </xf>
    <xf numFmtId="0" fontId="16" fillId="13" borderId="0" xfId="7" applyFont="1" applyFill="1" applyAlignment="1">
      <alignment horizontal="left" vertical="center" indent="1"/>
    </xf>
    <xf numFmtId="37" fontId="15" fillId="7" borderId="27" xfId="7" applyNumberFormat="1" applyFont="1" applyFill="1" applyBorder="1" applyAlignment="1">
      <alignment horizontal="right" vertical="center" indent="2"/>
    </xf>
    <xf numFmtId="0" fontId="22" fillId="3" borderId="0" xfId="7" quotePrefix="1" applyFont="1" applyFill="1" applyAlignment="1">
      <alignment vertical="center"/>
    </xf>
    <xf numFmtId="0" fontId="18" fillId="3" borderId="0" xfId="0" applyFont="1" applyFill="1" applyBorder="1" applyAlignment="1">
      <alignment vertical="center"/>
    </xf>
    <xf numFmtId="0" fontId="18" fillId="0" borderId="0" xfId="0" quotePrefix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10" borderId="0" xfId="0" applyFont="1" applyFill="1" applyBorder="1" applyAlignment="1">
      <alignment horizontal="center" vertical="center" wrapText="1"/>
    </xf>
    <xf numFmtId="2" fontId="15" fillId="6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vertical="center"/>
    </xf>
    <xf numFmtId="2" fontId="15" fillId="7" borderId="0" xfId="0" quotePrefix="1" applyNumberFormat="1" applyFont="1" applyFill="1" applyBorder="1" applyAlignment="1">
      <alignment horizontal="center" vertical="center"/>
    </xf>
    <xf numFmtId="0" fontId="15" fillId="7" borderId="0" xfId="0" applyFont="1" applyFill="1" applyAlignment="1">
      <alignment vertical="center"/>
    </xf>
    <xf numFmtId="0" fontId="15" fillId="13" borderId="22" xfId="0" applyFont="1" applyFill="1" applyBorder="1" applyAlignment="1">
      <alignment vertical="center"/>
    </xf>
    <xf numFmtId="0" fontId="15" fillId="40" borderId="22" xfId="0" applyFont="1" applyFill="1" applyBorder="1" applyAlignment="1">
      <alignment vertical="center"/>
    </xf>
    <xf numFmtId="0" fontId="25" fillId="10" borderId="22" xfId="0" applyFont="1" applyFill="1" applyBorder="1" applyAlignment="1">
      <alignment horizontal="center" vertical="center" wrapText="1"/>
    </xf>
    <xf numFmtId="0" fontId="15" fillId="39" borderId="22" xfId="0" applyFont="1" applyFill="1" applyBorder="1" applyAlignment="1">
      <alignment vertical="center"/>
    </xf>
    <xf numFmtId="3" fontId="15" fillId="7" borderId="27" xfId="91" quotePrefix="1" applyNumberFormat="1" applyFont="1" applyFill="1" applyBorder="1" applyAlignment="1">
      <alignment horizontal="center" vertical="center"/>
    </xf>
    <xf numFmtId="0" fontId="15" fillId="0" borderId="0" xfId="91" applyFont="1" applyFill="1" applyBorder="1" applyAlignment="1">
      <alignment horizontal="right" vertical="center" indent="1"/>
    </xf>
    <xf numFmtId="3" fontId="22" fillId="0" borderId="0" xfId="53" quotePrefix="1" applyNumberFormat="1" applyFont="1" applyFill="1" applyBorder="1" applyAlignment="1">
      <alignment horizontal="right" vertical="center"/>
    </xf>
    <xf numFmtId="0" fontId="15" fillId="7" borderId="42" xfId="91" applyFont="1" applyFill="1" applyBorder="1" applyAlignment="1">
      <alignment horizontal="right" vertical="center" indent="1"/>
    </xf>
    <xf numFmtId="0" fontId="15" fillId="7" borderId="0" xfId="91" applyFont="1" applyFill="1" applyAlignment="1">
      <alignment vertical="center"/>
    </xf>
    <xf numFmtId="3" fontId="15" fillId="7" borderId="31" xfId="53" applyNumberFormat="1" applyFont="1" applyFill="1" applyBorder="1" applyAlignment="1">
      <alignment horizontal="right" vertical="center" indent="1"/>
    </xf>
    <xf numFmtId="3" fontId="15" fillId="7" borderId="0" xfId="53" applyNumberFormat="1" applyFont="1" applyFill="1" applyBorder="1" applyAlignment="1">
      <alignment horizontal="right" vertical="center" indent="1"/>
    </xf>
    <xf numFmtId="3" fontId="15" fillId="7" borderId="0" xfId="93" applyNumberFormat="1" applyFont="1" applyFill="1" applyBorder="1" applyAlignment="1">
      <alignment horizontal="right" vertical="center" indent="1"/>
    </xf>
    <xf numFmtId="3" fontId="15" fillId="7" borderId="22" xfId="93" applyNumberFormat="1" applyFont="1" applyFill="1" applyBorder="1" applyAlignment="1">
      <alignment horizontal="right" vertical="center" indent="1"/>
    </xf>
    <xf numFmtId="0" fontId="16" fillId="13" borderId="0" xfId="91" applyFont="1" applyFill="1" applyBorder="1" applyAlignment="1">
      <alignment horizontal="center" vertical="center"/>
    </xf>
    <xf numFmtId="0" fontId="16" fillId="13" borderId="0" xfId="91" applyFont="1" applyFill="1" applyAlignment="1">
      <alignment vertical="center"/>
    </xf>
    <xf numFmtId="0" fontId="16" fillId="13" borderId="42" xfId="91" applyFont="1" applyFill="1" applyBorder="1" applyAlignment="1">
      <alignment horizontal="center" vertical="center"/>
    </xf>
    <xf numFmtId="0" fontId="22" fillId="3" borderId="0" xfId="0" quotePrefix="1" applyFont="1" applyFill="1" applyBorder="1" applyAlignment="1">
      <alignment vertical="center"/>
    </xf>
    <xf numFmtId="2" fontId="15" fillId="7" borderId="22" xfId="0" quotePrefix="1" applyNumberFormat="1" applyFont="1" applyFill="1" applyBorder="1" applyAlignment="1">
      <alignment horizontal="center" vertical="center"/>
    </xf>
    <xf numFmtId="0" fontId="17" fillId="3" borderId="0" xfId="0" applyFont="1" applyFill="1" applyAlignment="1">
      <alignment vertical="center"/>
    </xf>
    <xf numFmtId="0" fontId="15" fillId="3" borderId="36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left" vertical="center" indent="1"/>
    </xf>
    <xf numFmtId="0" fontId="15" fillId="7" borderId="0" xfId="0" quotePrefix="1" applyFont="1" applyFill="1" applyBorder="1" applyAlignment="1">
      <alignment horizontal="center" vertical="center"/>
    </xf>
    <xf numFmtId="0" fontId="16" fillId="13" borderId="43" xfId="0" applyFont="1" applyFill="1" applyBorder="1" applyAlignment="1">
      <alignment horizontal="center" vertical="center"/>
    </xf>
    <xf numFmtId="0" fontId="16" fillId="13" borderId="44" xfId="0" applyFont="1" applyFill="1" applyBorder="1" applyAlignment="1">
      <alignment horizontal="center" vertical="center"/>
    </xf>
    <xf numFmtId="0" fontId="15" fillId="7" borderId="34" xfId="0" quotePrefix="1" applyFont="1" applyFill="1" applyBorder="1" applyAlignment="1">
      <alignment horizontal="center" vertical="center"/>
    </xf>
    <xf numFmtId="0" fontId="16" fillId="13" borderId="22" xfId="7" applyFont="1" applyFill="1" applyBorder="1" applyAlignment="1">
      <alignment horizontal="left" vertical="center" indent="1"/>
    </xf>
    <xf numFmtId="0" fontId="16" fillId="13" borderId="22" xfId="7" applyFont="1" applyFill="1" applyBorder="1" applyAlignment="1">
      <alignment vertical="center"/>
    </xf>
    <xf numFmtId="0" fontId="19" fillId="3" borderId="0" xfId="7" applyFont="1" applyFill="1" applyAlignment="1">
      <alignment vertical="center"/>
    </xf>
    <xf numFmtId="194" fontId="15" fillId="6" borderId="27" xfId="7" quotePrefix="1" applyNumberFormat="1" applyFont="1" applyFill="1" applyBorder="1" applyAlignment="1">
      <alignment horizontal="left" vertical="center" indent="1"/>
    </xf>
    <xf numFmtId="0" fontId="15" fillId="7" borderId="0" xfId="7" applyFont="1" applyFill="1" applyAlignment="1">
      <alignment horizontal="center" vertical="center"/>
    </xf>
    <xf numFmtId="187" fontId="15" fillId="7" borderId="27" xfId="7" applyNumberFormat="1" applyFont="1" applyFill="1" applyBorder="1" applyAlignment="1">
      <alignment horizontal="center" vertical="center"/>
    </xf>
    <xf numFmtId="0" fontId="19" fillId="3" borderId="0" xfId="7" applyFont="1" applyFill="1" applyAlignment="1">
      <alignment horizontal="left" vertical="center"/>
    </xf>
    <xf numFmtId="187" fontId="15" fillId="7" borderId="27" xfId="7" applyNumberFormat="1" applyFont="1" applyFill="1" applyBorder="1" applyAlignment="1">
      <alignment horizontal="left" vertical="center" indent="1"/>
    </xf>
    <xf numFmtId="188" fontId="15" fillId="7" borderId="27" xfId="7" applyNumberFormat="1" applyFont="1" applyFill="1" applyBorder="1" applyAlignment="1">
      <alignment horizontal="left" vertical="center" indent="1"/>
    </xf>
    <xf numFmtId="0" fontId="15" fillId="7" borderId="27" xfId="7" quotePrefix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6" fillId="13" borderId="27" xfId="0" applyFont="1" applyFill="1" applyBorder="1" applyAlignment="1">
      <alignment horizontal="center" vertical="center" wrapText="1"/>
    </xf>
    <xf numFmtId="0" fontId="16" fillId="13" borderId="0" xfId="7" applyFont="1" applyFill="1" applyBorder="1" applyAlignment="1">
      <alignment horizontal="center" vertical="center"/>
    </xf>
    <xf numFmtId="0" fontId="20" fillId="0" borderId="0" xfId="0" applyFont="1"/>
    <xf numFmtId="0" fontId="25" fillId="13" borderId="34" xfId="0" applyFont="1" applyFill="1" applyBorder="1" applyAlignment="1">
      <alignment horizontal="center" vertical="center"/>
    </xf>
    <xf numFmtId="0" fontId="25" fillId="13" borderId="22" xfId="0" applyFont="1" applyFill="1" applyBorder="1" applyAlignment="1">
      <alignment horizontal="center" vertical="center"/>
    </xf>
    <xf numFmtId="0" fontId="25" fillId="13" borderId="1" xfId="91" applyFont="1" applyFill="1" applyBorder="1" applyAlignment="1">
      <alignment horizontal="center" vertical="center"/>
    </xf>
    <xf numFmtId="0" fontId="16" fillId="13" borderId="27" xfId="0" applyFont="1" applyFill="1" applyBorder="1" applyAlignment="1">
      <alignment horizontal="center" vertical="center"/>
    </xf>
    <xf numFmtId="4" fontId="15" fillId="7" borderId="27" xfId="7" applyNumberFormat="1" applyFont="1" applyFill="1" applyBorder="1" applyAlignment="1">
      <alignment horizontal="left" vertical="center" indent="1"/>
    </xf>
    <xf numFmtId="187" fontId="15" fillId="7" borderId="27" xfId="7" quotePrefix="1" applyNumberFormat="1" applyFont="1" applyFill="1" applyBorder="1" applyAlignment="1">
      <alignment horizontal="center" vertical="center"/>
    </xf>
    <xf numFmtId="188" fontId="15" fillId="7" borderId="34" xfId="7" applyNumberFormat="1" applyFont="1" applyFill="1" applyBorder="1" applyAlignment="1">
      <alignment horizontal="left" vertical="center" indent="1"/>
    </xf>
    <xf numFmtId="3" fontId="15" fillId="0" borderId="0" xfId="7" applyNumberFormat="1" applyFont="1" applyAlignment="1">
      <alignment vertical="center"/>
    </xf>
    <xf numFmtId="181" fontId="17" fillId="0" borderId="0" xfId="7" quotePrefix="1" applyNumberFormat="1" applyFont="1" applyBorder="1" applyAlignment="1">
      <alignment horizontal="left" vertical="center"/>
    </xf>
    <xf numFmtId="0" fontId="38" fillId="0" borderId="0" xfId="7" applyFont="1" applyAlignment="1">
      <alignment vertical="center"/>
    </xf>
    <xf numFmtId="4" fontId="16" fillId="9" borderId="13" xfId="7" applyNumberFormat="1" applyFont="1" applyFill="1" applyBorder="1" applyAlignment="1">
      <alignment horizontal="center" vertical="center"/>
    </xf>
    <xf numFmtId="4" fontId="16" fillId="9" borderId="0" xfId="7" applyNumberFormat="1" applyFont="1" applyFill="1" applyAlignment="1">
      <alignment horizontal="center" vertical="center"/>
    </xf>
    <xf numFmtId="182" fontId="16" fillId="13" borderId="13" xfId="7" applyNumberFormat="1" applyFont="1" applyFill="1" applyBorder="1" applyAlignment="1">
      <alignment horizontal="center" vertical="center"/>
    </xf>
    <xf numFmtId="182" fontId="16" fillId="13" borderId="15" xfId="7" applyNumberFormat="1" applyFont="1" applyFill="1" applyBorder="1" applyAlignment="1">
      <alignment horizontal="center" vertical="center"/>
    </xf>
    <xf numFmtId="4" fontId="15" fillId="0" borderId="0" xfId="7" applyNumberFormat="1" applyFont="1" applyAlignment="1">
      <alignment vertical="center"/>
    </xf>
    <xf numFmtId="4" fontId="16" fillId="13" borderId="12" xfId="7" applyNumberFormat="1" applyFont="1" applyFill="1" applyBorder="1" applyAlignment="1">
      <alignment horizontal="center" vertical="center"/>
    </xf>
    <xf numFmtId="181" fontId="15" fillId="0" borderId="16" xfId="7" applyNumberFormat="1" applyFont="1" applyBorder="1" applyAlignment="1">
      <alignment vertical="center"/>
    </xf>
    <xf numFmtId="4" fontId="16" fillId="13" borderId="0" xfId="7" applyNumberFormat="1" applyFont="1" applyFill="1" applyAlignment="1">
      <alignment horizontal="center" vertical="center"/>
    </xf>
    <xf numFmtId="0" fontId="23" fillId="0" borderId="0" xfId="7" applyFont="1" applyAlignment="1">
      <alignment vertical="center"/>
    </xf>
    <xf numFmtId="0" fontId="15" fillId="13" borderId="0" xfId="7" applyFont="1" applyFill="1" applyBorder="1" applyAlignment="1">
      <alignment vertical="center"/>
    </xf>
    <xf numFmtId="39" fontId="15" fillId="5" borderId="27" xfId="7" applyNumberFormat="1" applyFont="1" applyFill="1" applyBorder="1" applyAlignment="1">
      <alignment vertical="center"/>
    </xf>
    <xf numFmtId="0" fontId="19" fillId="10" borderId="12" xfId="7" applyFont="1" applyFill="1" applyBorder="1" applyAlignment="1">
      <alignment vertical="center"/>
    </xf>
    <xf numFmtId="0" fontId="15" fillId="10" borderId="12" xfId="7" applyFont="1" applyFill="1" applyBorder="1" applyAlignment="1">
      <alignment vertical="center"/>
    </xf>
    <xf numFmtId="0" fontId="16" fillId="10" borderId="12" xfId="7" applyFont="1" applyFill="1" applyBorder="1" applyAlignment="1">
      <alignment horizontal="left" vertical="center" indent="1"/>
    </xf>
    <xf numFmtId="178" fontId="15" fillId="5" borderId="34" xfId="7" quotePrefix="1" applyNumberFormat="1" applyFont="1" applyFill="1" applyBorder="1" applyAlignment="1">
      <alignment vertical="center"/>
    </xf>
    <xf numFmtId="178" fontId="14" fillId="6" borderId="27" xfId="7" applyNumberFormat="1" applyFont="1" applyFill="1" applyBorder="1" applyAlignment="1">
      <alignment vertical="center"/>
    </xf>
    <xf numFmtId="181" fontId="15" fillId="0" borderId="16" xfId="7" quotePrefix="1" applyNumberFormat="1" applyFont="1" applyBorder="1" applyAlignment="1">
      <alignment vertical="center"/>
    </xf>
    <xf numFmtId="39" fontId="15" fillId="7" borderId="0" xfId="9" applyNumberFormat="1" applyFont="1" applyFill="1" applyBorder="1" applyAlignment="1">
      <alignment horizontal="right" vertical="center" indent="1"/>
    </xf>
    <xf numFmtId="0" fontId="25" fillId="10" borderId="0" xfId="9" applyFont="1" applyFill="1" applyBorder="1" applyAlignment="1">
      <alignment horizontal="center" vertical="center"/>
    </xf>
    <xf numFmtId="0" fontId="16" fillId="13" borderId="13" xfId="9" applyFont="1" applyFill="1" applyBorder="1" applyAlignment="1">
      <alignment horizontal="center" vertical="center"/>
    </xf>
    <xf numFmtId="39" fontId="15" fillId="7" borderId="13" xfId="9" applyNumberFormat="1" applyFont="1" applyFill="1" applyBorder="1" applyAlignment="1">
      <alignment horizontal="right" vertical="center" indent="1"/>
    </xf>
    <xf numFmtId="0" fontId="15" fillId="7" borderId="22" xfId="9" applyFont="1" applyFill="1" applyBorder="1" applyAlignment="1">
      <alignment horizontal="left" vertical="center" indent="1"/>
    </xf>
    <xf numFmtId="39" fontId="15" fillId="7" borderId="28" xfId="9" applyNumberFormat="1" applyFont="1" applyFill="1" applyBorder="1" applyAlignment="1">
      <alignment horizontal="right" vertical="center" indent="1"/>
    </xf>
    <xf numFmtId="39" fontId="15" fillId="7" borderId="22" xfId="9" applyNumberFormat="1" applyFont="1" applyFill="1" applyBorder="1" applyAlignment="1">
      <alignment horizontal="right" vertical="center" indent="1"/>
    </xf>
    <xf numFmtId="0" fontId="14" fillId="0" borderId="0" xfId="23" applyFont="1" applyBorder="1" applyAlignment="1">
      <alignment vertical="center"/>
    </xf>
    <xf numFmtId="0" fontId="23" fillId="0" borderId="0" xfId="22" applyFont="1" applyBorder="1" applyAlignment="1" applyProtection="1">
      <alignment vertical="center"/>
    </xf>
    <xf numFmtId="9" fontId="14" fillId="7" borderId="0" xfId="26" applyFont="1" applyFill="1" applyBorder="1" applyAlignment="1">
      <alignment horizontal="center" vertical="center"/>
    </xf>
    <xf numFmtId="0" fontId="19" fillId="0" borderId="0" xfId="23" applyFont="1" applyBorder="1" applyAlignment="1">
      <alignment vertical="center"/>
    </xf>
    <xf numFmtId="0" fontId="14" fillId="7" borderId="0" xfId="23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 wrapText="1"/>
    </xf>
    <xf numFmtId="0" fontId="15" fillId="0" borderId="0" xfId="0" quotePrefix="1" applyFont="1" applyBorder="1" applyAlignment="1">
      <alignment vertical="center"/>
    </xf>
    <xf numFmtId="0" fontId="16" fillId="13" borderId="0" xfId="23" applyFont="1" applyFill="1" applyBorder="1" applyAlignment="1">
      <alignment horizontal="center" vertical="center"/>
    </xf>
    <xf numFmtId="0" fontId="16" fillId="13" borderId="0" xfId="23" applyFont="1" applyFill="1" applyBorder="1" applyAlignment="1">
      <alignment horizontal="left" vertical="center" indent="1"/>
    </xf>
    <xf numFmtId="189" fontId="15" fillId="7" borderId="27" xfId="0" applyNumberFormat="1" applyFont="1" applyFill="1" applyBorder="1" applyAlignment="1">
      <alignment horizontal="center" vertical="center"/>
    </xf>
    <xf numFmtId="0" fontId="16" fillId="13" borderId="22" xfId="23" applyFont="1" applyFill="1" applyBorder="1" applyAlignment="1">
      <alignment horizontal="center" vertical="center"/>
    </xf>
    <xf numFmtId="0" fontId="25" fillId="13" borderId="34" xfId="0" applyFont="1" applyFill="1" applyBorder="1" applyAlignment="1">
      <alignment horizontal="center" vertical="center" wrapText="1"/>
    </xf>
    <xf numFmtId="0" fontId="25" fillId="13" borderId="0" xfId="0" applyFont="1" applyFill="1" applyBorder="1" applyAlignment="1">
      <alignment horizontal="left" vertical="center" indent="1"/>
    </xf>
    <xf numFmtId="0" fontId="15" fillId="7" borderId="0" xfId="23" quotePrefix="1" applyFont="1" applyFill="1" applyBorder="1" applyAlignment="1">
      <alignment horizontal="center" vertical="center"/>
    </xf>
    <xf numFmtId="0" fontId="22" fillId="0" borderId="0" xfId="23" applyFont="1" applyBorder="1" applyAlignment="1">
      <alignment horizontal="right" vertical="center"/>
    </xf>
    <xf numFmtId="0" fontId="25" fillId="13" borderId="22" xfId="0" applyFont="1" applyFill="1" applyBorder="1" applyAlignment="1">
      <alignment horizontal="center" vertical="center" wrapText="1"/>
    </xf>
    <xf numFmtId="9" fontId="15" fillId="7" borderId="0" xfId="0" applyNumberFormat="1" applyFont="1" applyFill="1" applyBorder="1" applyAlignment="1">
      <alignment horizontal="center" vertical="center"/>
    </xf>
    <xf numFmtId="0" fontId="16" fillId="11" borderId="0" xfId="22" quotePrefix="1" applyFont="1" applyFill="1" applyBorder="1" applyAlignment="1" applyProtection="1">
      <alignment horizontal="center" vertical="center"/>
    </xf>
    <xf numFmtId="0" fontId="14" fillId="0" borderId="0" xfId="23" applyFont="1" applyAlignment="1">
      <alignment vertical="center"/>
    </xf>
    <xf numFmtId="0" fontId="14" fillId="7" borderId="0" xfId="23" applyFont="1" applyFill="1" applyAlignment="1">
      <alignment horizontal="right" vertical="center" indent="1"/>
    </xf>
    <xf numFmtId="0" fontId="15" fillId="6" borderId="14" xfId="27" applyFont="1" applyFill="1" applyBorder="1" applyAlignment="1">
      <alignment horizontal="center" vertical="center"/>
    </xf>
    <xf numFmtId="0" fontId="16" fillId="13" borderId="0" xfId="23" applyFont="1" applyFill="1" applyAlignment="1">
      <alignment horizontal="center" vertical="center"/>
    </xf>
    <xf numFmtId="0" fontId="16" fillId="0" borderId="0" xfId="22" quotePrefix="1" applyFont="1" applyFill="1" applyAlignment="1" applyProtection="1">
      <alignment horizontal="center" vertical="center"/>
    </xf>
    <xf numFmtId="0" fontId="16" fillId="13" borderId="0" xfId="23" applyFont="1" applyFill="1" applyAlignment="1">
      <alignment horizontal="left" vertical="center" indent="1"/>
    </xf>
    <xf numFmtId="0" fontId="14" fillId="13" borderId="0" xfId="23" applyFont="1" applyFill="1" applyAlignment="1">
      <alignment vertical="center"/>
    </xf>
    <xf numFmtId="0" fontId="16" fillId="13" borderId="0" xfId="23" applyFont="1" applyFill="1" applyAlignment="1">
      <alignment horizontal="left" vertical="center" indent="1"/>
    </xf>
    <xf numFmtId="0" fontId="14" fillId="7" borderId="0" xfId="23" quotePrefix="1" applyFont="1" applyFill="1" applyAlignment="1">
      <alignment horizontal="left" vertical="center" indent="1"/>
    </xf>
    <xf numFmtId="0" fontId="22" fillId="0" borderId="0" xfId="23" applyFont="1" applyAlignment="1">
      <alignment vertical="center"/>
    </xf>
    <xf numFmtId="0" fontId="14" fillId="7" borderId="27" xfId="23" applyFont="1" applyFill="1" applyBorder="1" applyAlignment="1">
      <alignment horizontal="right" vertical="center" indent="1"/>
    </xf>
    <xf numFmtId="0" fontId="16" fillId="13" borderId="22" xfId="23" applyFont="1" applyFill="1" applyBorder="1" applyAlignment="1">
      <alignment horizontal="left" vertical="center" indent="1"/>
    </xf>
    <xf numFmtId="0" fontId="14" fillId="13" borderId="22" xfId="23" applyFont="1" applyFill="1" applyBorder="1" applyAlignment="1">
      <alignment vertical="center"/>
    </xf>
    <xf numFmtId="0" fontId="14" fillId="7" borderId="34" xfId="23" applyFont="1" applyFill="1" applyBorder="1" applyAlignment="1">
      <alignment horizontal="right" vertical="center" indent="1"/>
    </xf>
    <xf numFmtId="0" fontId="15" fillId="6" borderId="27" xfId="23" quotePrefix="1" applyFont="1" applyFill="1" applyBorder="1" applyAlignment="1">
      <alignment horizontal="center" vertical="center"/>
    </xf>
    <xf numFmtId="0" fontId="19" fillId="0" borderId="0" xfId="23" applyFont="1" applyAlignment="1">
      <alignment vertical="center"/>
    </xf>
    <xf numFmtId="0" fontId="14" fillId="0" borderId="0" xfId="22" quotePrefix="1" applyFont="1" applyAlignment="1" applyProtection="1">
      <alignment vertical="center"/>
    </xf>
    <xf numFmtId="0" fontId="14" fillId="0" borderId="0" xfId="22" applyFont="1" applyAlignment="1" applyProtection="1">
      <alignment horizontal="left" vertical="center" indent="1"/>
    </xf>
    <xf numFmtId="0" fontId="16" fillId="13" borderId="34" xfId="0" applyFont="1" applyFill="1" applyBorder="1" applyAlignment="1">
      <alignment horizontal="center" vertical="center"/>
    </xf>
    <xf numFmtId="0" fontId="16" fillId="13" borderId="2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6" fillId="10" borderId="0" xfId="7" applyFont="1" applyFill="1" applyBorder="1" applyAlignment="1">
      <alignment horizontal="center" vertical="center"/>
    </xf>
    <xf numFmtId="0" fontId="16" fillId="11" borderId="0" xfId="0" quotePrefix="1" applyFont="1" applyFill="1" applyAlignment="1">
      <alignment horizontal="center" vertical="center"/>
    </xf>
    <xf numFmtId="0" fontId="16" fillId="13" borderId="0" xfId="7" applyFont="1" applyFill="1" applyBorder="1" applyAlignment="1">
      <alignment horizontal="center" vertical="center"/>
    </xf>
    <xf numFmtId="0" fontId="20" fillId="0" borderId="0" xfId="0" applyFont="1"/>
    <xf numFmtId="0" fontId="16" fillId="13" borderId="27" xfId="0" applyFont="1" applyFill="1" applyBorder="1" applyAlignment="1">
      <alignment horizontal="center" vertical="center"/>
    </xf>
    <xf numFmtId="0" fontId="15" fillId="7" borderId="0" xfId="23" applyFont="1" applyFill="1" applyAlignment="1">
      <alignment horizontal="center" vertical="center"/>
    </xf>
    <xf numFmtId="37" fontId="15" fillId="7" borderId="0" xfId="23" applyNumberFormat="1" applyFont="1" applyFill="1" applyAlignment="1">
      <alignment horizontal="right" vertical="center" indent="1"/>
    </xf>
    <xf numFmtId="0" fontId="15" fillId="0" borderId="0" xfId="22" quotePrefix="1" applyFont="1" applyAlignment="1" applyProtection="1">
      <alignment vertical="center"/>
    </xf>
    <xf numFmtId="0" fontId="15" fillId="7" borderId="27" xfId="23" applyFont="1" applyFill="1" applyBorder="1" applyAlignment="1">
      <alignment horizontal="right" vertical="center" indent="1"/>
    </xf>
    <xf numFmtId="0" fontId="19" fillId="13" borderId="0" xfId="23" applyFont="1" applyFill="1" applyAlignment="1">
      <alignment horizontal="right" vertical="center" indent="1"/>
    </xf>
    <xf numFmtId="37" fontId="14" fillId="0" borderId="0" xfId="23" applyNumberFormat="1" applyFont="1" applyAlignment="1">
      <alignment vertical="center"/>
    </xf>
    <xf numFmtId="0" fontId="15" fillId="7" borderId="27" xfId="23" quotePrefix="1" applyFont="1" applyFill="1" applyBorder="1" applyAlignment="1">
      <alignment horizontal="right" vertical="center" indent="1"/>
    </xf>
    <xf numFmtId="0" fontId="22" fillId="0" borderId="0" xfId="23" applyFont="1" applyAlignment="1">
      <alignment horizontal="right" vertical="center"/>
    </xf>
    <xf numFmtId="41" fontId="15" fillId="7" borderId="27" xfId="24" quotePrefix="1" applyFont="1" applyFill="1" applyBorder="1" applyAlignment="1">
      <alignment horizontal="center" vertical="center"/>
    </xf>
    <xf numFmtId="0" fontId="15" fillId="0" borderId="0" xfId="10" applyFont="1" applyAlignment="1">
      <alignment horizontal="center" vertical="center"/>
    </xf>
    <xf numFmtId="0" fontId="15" fillId="0" borderId="0" xfId="10" applyFont="1" applyAlignment="1">
      <alignment vertical="center"/>
    </xf>
    <xf numFmtId="0" fontId="15" fillId="14" borderId="0" xfId="91" applyFont="1" applyFill="1" applyBorder="1" applyAlignment="1">
      <alignment vertical="center"/>
    </xf>
    <xf numFmtId="0" fontId="16" fillId="14" borderId="0" xfId="91" applyFont="1" applyFill="1" applyBorder="1" applyAlignment="1">
      <alignment horizontal="right" vertical="center" indent="1"/>
    </xf>
    <xf numFmtId="0" fontId="25" fillId="13" borderId="45" xfId="91" applyFont="1" applyFill="1" applyBorder="1" applyAlignment="1">
      <alignment vertical="center"/>
    </xf>
    <xf numFmtId="0" fontId="25" fillId="13" borderId="46" xfId="91" applyFont="1" applyFill="1" applyBorder="1" applyAlignment="1">
      <alignment vertical="center"/>
    </xf>
    <xf numFmtId="170" fontId="15" fillId="7" borderId="39" xfId="91" applyNumberFormat="1" applyFont="1" applyFill="1" applyBorder="1" applyAlignment="1">
      <alignment horizontal="center" vertical="center"/>
    </xf>
    <xf numFmtId="0" fontId="15" fillId="7" borderId="0" xfId="10" applyFont="1" applyFill="1" applyAlignment="1">
      <alignment horizontal="right" vertical="center" indent="2"/>
    </xf>
    <xf numFmtId="170" fontId="15" fillId="7" borderId="42" xfId="91" applyNumberFormat="1" applyFont="1" applyFill="1" applyBorder="1" applyAlignment="1">
      <alignment horizontal="center" vertical="center"/>
    </xf>
    <xf numFmtId="170" fontId="15" fillId="7" borderId="41" xfId="91" applyNumberFormat="1" applyFont="1" applyFill="1" applyBorder="1" applyAlignment="1">
      <alignment horizontal="center" vertical="center"/>
    </xf>
    <xf numFmtId="3" fontId="15" fillId="7" borderId="29" xfId="93" applyNumberFormat="1" applyFont="1" applyFill="1" applyBorder="1" applyAlignment="1">
      <alignment horizontal="right" vertical="center" indent="1"/>
    </xf>
    <xf numFmtId="3" fontId="15" fillId="7" borderId="13" xfId="53" applyNumberFormat="1" applyFont="1" applyFill="1" applyBorder="1" applyAlignment="1">
      <alignment horizontal="right" vertical="center" indent="1"/>
    </xf>
    <xf numFmtId="3" fontId="15" fillId="7" borderId="13" xfId="93" applyNumberFormat="1" applyFont="1" applyFill="1" applyBorder="1" applyAlignment="1">
      <alignment horizontal="right" vertical="center" indent="1"/>
    </xf>
    <xf numFmtId="3" fontId="15" fillId="7" borderId="28" xfId="53" applyNumberFormat="1" applyFont="1" applyFill="1" applyBorder="1" applyAlignment="1">
      <alignment horizontal="right" vertical="center" indent="1"/>
    </xf>
    <xf numFmtId="0" fontId="15" fillId="7" borderId="0" xfId="10" quotePrefix="1" applyFont="1" applyFill="1" applyAlignment="1">
      <alignment horizontal="right" vertical="center" indent="2"/>
    </xf>
    <xf numFmtId="0" fontId="22" fillId="0" borderId="0" xfId="10" applyFont="1" applyAlignment="1">
      <alignment vertical="center"/>
    </xf>
    <xf numFmtId="0" fontId="32" fillId="0" borderId="0" xfId="10" applyFont="1" applyAlignment="1">
      <alignment vertical="center"/>
    </xf>
    <xf numFmtId="0" fontId="16" fillId="14" borderId="0" xfId="10" applyFont="1" applyFill="1" applyBorder="1" applyAlignment="1">
      <alignment vertical="center"/>
    </xf>
    <xf numFmtId="0" fontId="16" fillId="14" borderId="0" xfId="10" applyFont="1" applyFill="1" applyBorder="1" applyAlignment="1">
      <alignment horizontal="right" vertical="center" indent="1"/>
    </xf>
    <xf numFmtId="0" fontId="16" fillId="14" borderId="0" xfId="10" applyFont="1" applyFill="1" applyBorder="1" applyAlignment="1">
      <alignment horizontal="left" vertical="center" indent="1"/>
    </xf>
    <xf numFmtId="0" fontId="15" fillId="0" borderId="0" xfId="10" applyFont="1" applyBorder="1" applyAlignment="1">
      <alignment vertical="center"/>
    </xf>
    <xf numFmtId="0" fontId="15" fillId="7" borderId="27" xfId="10" applyFont="1" applyFill="1" applyBorder="1" applyAlignment="1">
      <alignment horizontal="left" vertical="center" indent="1"/>
    </xf>
    <xf numFmtId="0" fontId="15" fillId="7" borderId="34" xfId="10" applyFont="1" applyFill="1" applyBorder="1" applyAlignment="1">
      <alignment horizontal="left" vertical="center" indent="1"/>
    </xf>
    <xf numFmtId="3" fontId="15" fillId="5" borderId="0" xfId="91" applyNumberFormat="1" applyFont="1" applyFill="1" applyBorder="1" applyAlignment="1">
      <alignment horizontal="right" vertical="center" indent="1"/>
    </xf>
    <xf numFmtId="0" fontId="15" fillId="6" borderId="0" xfId="10" applyFont="1" applyFill="1" applyAlignment="1">
      <alignment vertical="center"/>
    </xf>
    <xf numFmtId="170" fontId="15" fillId="7" borderId="22" xfId="91" applyNumberFormat="1" applyFont="1" applyFill="1" applyBorder="1" applyAlignment="1">
      <alignment horizontal="center" vertical="center"/>
    </xf>
    <xf numFmtId="0" fontId="15" fillId="7" borderId="22" xfId="10" applyFont="1" applyFill="1" applyBorder="1" applyAlignment="1">
      <alignment horizontal="right" vertical="center" indent="2"/>
    </xf>
    <xf numFmtId="0" fontId="17" fillId="3" borderId="0" xfId="7" applyFont="1" applyFill="1" applyAlignment="1">
      <alignment vertical="center"/>
    </xf>
    <xf numFmtId="0" fontId="25" fillId="13" borderId="0" xfId="7" applyFont="1" applyFill="1" applyBorder="1" applyAlignment="1">
      <alignment horizontal="center" vertical="center"/>
    </xf>
    <xf numFmtId="0" fontId="15" fillId="7" borderId="26" xfId="7" applyFont="1" applyFill="1" applyBorder="1" applyAlignment="1">
      <alignment horizontal="center" vertical="center"/>
    </xf>
    <xf numFmtId="3" fontId="15" fillId="7" borderId="27" xfId="1" applyNumberFormat="1" applyFont="1" applyFill="1" applyBorder="1" applyAlignment="1">
      <alignment horizontal="center" vertical="center"/>
    </xf>
    <xf numFmtId="0" fontId="16" fillId="14" borderId="31" xfId="7" applyFont="1" applyFill="1" applyBorder="1" applyAlignment="1">
      <alignment horizontal="right" vertical="center" indent="1"/>
    </xf>
    <xf numFmtId="0" fontId="15" fillId="5" borderId="31" xfId="7" quotePrefix="1" applyFont="1" applyFill="1" applyBorder="1" applyAlignment="1">
      <alignment horizontal="center" vertical="center"/>
    </xf>
    <xf numFmtId="0" fontId="22" fillId="3" borderId="31" xfId="7" applyFont="1" applyFill="1" applyBorder="1" applyAlignment="1">
      <alignment vertical="center"/>
    </xf>
    <xf numFmtId="37" fontId="15" fillId="6" borderId="0" xfId="12" applyNumberFormat="1" applyFont="1" applyFill="1" applyBorder="1" applyAlignment="1">
      <alignment horizontal="right" vertical="center" indent="1"/>
    </xf>
    <xf numFmtId="37" fontId="15" fillId="6" borderId="0" xfId="1" applyNumberFormat="1" applyFont="1" applyFill="1" applyBorder="1" applyAlignment="1">
      <alignment horizontal="right" vertical="center" indent="1"/>
    </xf>
    <xf numFmtId="0" fontId="15" fillId="7" borderId="0" xfId="7" applyFont="1" applyFill="1" applyAlignment="1">
      <alignment horizontal="left" vertical="center" indent="1"/>
    </xf>
    <xf numFmtId="0" fontId="25" fillId="13" borderId="22" xfId="7" applyFont="1" applyFill="1" applyBorder="1" applyAlignment="1">
      <alignment horizontal="centerContinuous" vertical="center"/>
    </xf>
    <xf numFmtId="0" fontId="37" fillId="13" borderId="22" xfId="7" applyFont="1" applyFill="1" applyBorder="1" applyAlignment="1">
      <alignment horizontal="centerContinuous" vertical="center"/>
    </xf>
    <xf numFmtId="0" fontId="15" fillId="3" borderId="0" xfId="7" quotePrefix="1" applyFont="1" applyFill="1" applyAlignment="1">
      <alignment vertical="center"/>
    </xf>
    <xf numFmtId="195" fontId="15" fillId="7" borderId="13" xfId="7" quotePrefix="1" applyNumberFormat="1" applyFont="1" applyFill="1" applyBorder="1" applyAlignment="1">
      <alignment horizontal="center" vertical="center"/>
    </xf>
    <xf numFmtId="3" fontId="15" fillId="5" borderId="31" xfId="7" quotePrefix="1" applyNumberFormat="1" applyFont="1" applyFill="1" applyBorder="1" applyAlignment="1">
      <alignment horizontal="center" vertical="center"/>
    </xf>
    <xf numFmtId="0" fontId="22" fillId="3" borderId="31" xfId="7" quotePrefix="1" applyFont="1" applyFill="1" applyBorder="1" applyAlignment="1">
      <alignment vertical="center"/>
    </xf>
    <xf numFmtId="0" fontId="15" fillId="3" borderId="0" xfId="7" applyFont="1" applyFill="1" applyBorder="1" applyAlignment="1">
      <alignment horizontal="center" vertical="center"/>
    </xf>
    <xf numFmtId="0" fontId="15" fillId="7" borderId="13" xfId="7" applyFont="1" applyFill="1" applyBorder="1" applyAlignment="1">
      <alignment horizontal="left" vertical="center" indent="1"/>
    </xf>
    <xf numFmtId="37" fontId="15" fillId="7" borderId="0" xfId="7" applyNumberFormat="1" applyFont="1" applyFill="1" applyBorder="1" applyAlignment="1">
      <alignment horizontal="right" vertical="center" indent="1"/>
    </xf>
    <xf numFmtId="0" fontId="15" fillId="13" borderId="0" xfId="7" applyFont="1" applyFill="1" applyAlignment="1">
      <alignment horizontal="left" vertical="center" indent="1"/>
    </xf>
    <xf numFmtId="37" fontId="15" fillId="7" borderId="27" xfId="7" applyNumberFormat="1" applyFont="1" applyFill="1" applyBorder="1" applyAlignment="1">
      <alignment horizontal="right" vertical="center" indent="1"/>
    </xf>
    <xf numFmtId="179" fontId="15" fillId="7" borderId="27" xfId="7" applyNumberFormat="1" applyFont="1" applyFill="1" applyBorder="1" applyAlignment="1">
      <alignment horizontal="right" vertical="center" indent="1"/>
    </xf>
    <xf numFmtId="167" fontId="15" fillId="7" borderId="27" xfId="7" quotePrefix="1" applyNumberFormat="1" applyFont="1" applyFill="1" applyBorder="1" applyAlignment="1">
      <alignment horizontal="right" vertical="center" indent="1"/>
    </xf>
    <xf numFmtId="0" fontId="21" fillId="3" borderId="0" xfId="22" applyFont="1" applyFill="1" applyAlignment="1" applyProtection="1">
      <alignment vertical="center"/>
    </xf>
    <xf numFmtId="0" fontId="15" fillId="6" borderId="27" xfId="7" applyFont="1" applyFill="1" applyBorder="1" applyAlignment="1">
      <alignment horizontal="center" vertical="center"/>
    </xf>
    <xf numFmtId="0" fontId="17" fillId="3" borderId="0" xfId="7" quotePrefix="1" applyFont="1" applyFill="1" applyAlignment="1">
      <alignment vertical="center"/>
    </xf>
    <xf numFmtId="0" fontId="18" fillId="3" borderId="0" xfId="7" quotePrefix="1" applyFont="1" applyFill="1" applyAlignment="1">
      <alignment horizontal="right" vertical="center"/>
    </xf>
    <xf numFmtId="0" fontId="4" fillId="0" borderId="0" xfId="0" applyFont="1"/>
    <xf numFmtId="0" fontId="15" fillId="0" borderId="0" xfId="0" quotePrefix="1" applyFont="1" applyAlignment="1"/>
    <xf numFmtId="196" fontId="15" fillId="5" borderId="31" xfId="7" quotePrefix="1" applyNumberFormat="1" applyFont="1" applyFill="1" applyBorder="1" applyAlignment="1">
      <alignment horizontal="center" vertical="center"/>
    </xf>
    <xf numFmtId="1" fontId="15" fillId="6" borderId="0" xfId="0" applyNumberFormat="1" applyFont="1" applyFill="1" applyBorder="1" applyAlignment="1">
      <alignment horizontal="center" vertical="center"/>
    </xf>
    <xf numFmtId="3" fontId="15" fillId="6" borderId="42" xfId="1" applyNumberFormat="1" applyFont="1" applyFill="1" applyBorder="1" applyAlignment="1">
      <alignment horizontal="center" vertical="center"/>
    </xf>
    <xf numFmtId="1" fontId="15" fillId="6" borderId="42" xfId="0" applyNumberFormat="1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vertical="center"/>
    </xf>
    <xf numFmtId="0" fontId="15" fillId="5" borderId="0" xfId="0" applyFont="1" applyFill="1" applyAlignment="1">
      <alignment vertical="center"/>
    </xf>
    <xf numFmtId="0" fontId="19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vertical="center"/>
    </xf>
    <xf numFmtId="3" fontId="15" fillId="6" borderId="29" xfId="1" applyNumberFormat="1" applyFont="1" applyFill="1" applyBorder="1" applyAlignment="1">
      <alignment horizontal="center" vertical="center"/>
    </xf>
    <xf numFmtId="3" fontId="15" fillId="6" borderId="39" xfId="1" applyNumberFormat="1" applyFont="1" applyFill="1" applyBorder="1" applyAlignment="1">
      <alignment horizontal="center" vertical="center"/>
    </xf>
    <xf numFmtId="164" fontId="15" fillId="6" borderId="39" xfId="1" applyNumberFormat="1" applyFont="1" applyFill="1" applyBorder="1" applyAlignment="1">
      <alignment horizontal="center" vertical="center"/>
    </xf>
    <xf numFmtId="164" fontId="15" fillId="6" borderId="31" xfId="1" applyNumberFormat="1" applyFont="1" applyFill="1" applyBorder="1" applyAlignment="1">
      <alignment horizontal="center" vertical="center"/>
    </xf>
    <xf numFmtId="1" fontId="15" fillId="6" borderId="13" xfId="0" applyNumberFormat="1" applyFont="1" applyFill="1" applyBorder="1" applyAlignment="1">
      <alignment horizontal="center" vertical="center"/>
    </xf>
    <xf numFmtId="1" fontId="15" fillId="6" borderId="28" xfId="0" applyNumberFormat="1" applyFont="1" applyFill="1" applyBorder="1" applyAlignment="1">
      <alignment horizontal="center" vertical="center"/>
    </xf>
    <xf numFmtId="1" fontId="15" fillId="6" borderId="41" xfId="0" applyNumberFormat="1" applyFont="1" applyFill="1" applyBorder="1" applyAlignment="1">
      <alignment horizontal="center" vertical="center"/>
    </xf>
    <xf numFmtId="1" fontId="15" fillId="6" borderId="22" xfId="0" applyNumberFormat="1" applyFont="1" applyFill="1" applyBorder="1" applyAlignment="1">
      <alignment horizontal="center" vertical="center"/>
    </xf>
    <xf numFmtId="0" fontId="16" fillId="13" borderId="42" xfId="0" applyFont="1" applyFill="1" applyBorder="1" applyAlignment="1">
      <alignment horizontal="left" vertical="center" indent="1"/>
    </xf>
    <xf numFmtId="49" fontId="16" fillId="11" borderId="39" xfId="0" applyNumberFormat="1" applyFont="1" applyFill="1" applyBorder="1" applyAlignment="1">
      <alignment horizontal="left" vertical="center" indent="1"/>
    </xf>
    <xf numFmtId="37" fontId="15" fillId="7" borderId="39" xfId="0" applyNumberFormat="1" applyFont="1" applyFill="1" applyBorder="1" applyAlignment="1">
      <alignment horizontal="center" vertical="center"/>
    </xf>
    <xf numFmtId="37" fontId="15" fillId="7" borderId="31" xfId="0" applyNumberFormat="1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vertical="center"/>
    </xf>
    <xf numFmtId="0" fontId="16" fillId="13" borderId="39" xfId="0" applyFont="1" applyFill="1" applyBorder="1" applyAlignment="1">
      <alignment horizontal="left" vertical="center" indent="1"/>
    </xf>
    <xf numFmtId="0" fontId="16" fillId="13" borderId="41" xfId="0" applyFont="1" applyFill="1" applyBorder="1" applyAlignment="1">
      <alignment horizontal="left" vertical="center" indent="1"/>
    </xf>
    <xf numFmtId="37" fontId="14" fillId="7" borderId="39" xfId="0" applyNumberFormat="1" applyFont="1" applyFill="1" applyBorder="1" applyAlignment="1">
      <alignment horizontal="center" vertical="center"/>
    </xf>
    <xf numFmtId="37" fontId="39" fillId="0" borderId="39" xfId="0" applyNumberFormat="1" applyFont="1" applyFill="1" applyBorder="1" applyAlignment="1">
      <alignment horizontal="left" vertical="center"/>
    </xf>
    <xf numFmtId="37" fontId="14" fillId="0" borderId="39" xfId="0" applyNumberFormat="1" applyFont="1" applyFill="1" applyBorder="1" applyAlignment="1">
      <alignment horizontal="left" vertical="center"/>
    </xf>
    <xf numFmtId="9" fontId="15" fillId="3" borderId="0" xfId="0" applyNumberFormat="1" applyFont="1" applyFill="1" applyAlignment="1">
      <alignment vertical="center"/>
    </xf>
    <xf numFmtId="9" fontId="15" fillId="5" borderId="27" xfId="0" applyNumberFormat="1" applyFont="1" applyFill="1" applyBorder="1" applyAlignment="1">
      <alignment horizontal="left" vertical="center" indent="1"/>
    </xf>
    <xf numFmtId="3" fontId="15" fillId="5" borderId="27" xfId="0" quotePrefix="1" applyNumberFormat="1" applyFont="1" applyFill="1" applyBorder="1" applyAlignment="1">
      <alignment horizontal="left" vertical="center" indent="1"/>
    </xf>
    <xf numFmtId="0" fontId="16" fillId="0" borderId="0" xfId="0" applyFont="1" applyFill="1" applyBorder="1" applyAlignment="1">
      <alignment horizontal="center" vertical="center"/>
    </xf>
    <xf numFmtId="3" fontId="15" fillId="0" borderId="0" xfId="0" quotePrefix="1" applyNumberFormat="1" applyFont="1" applyFill="1" applyBorder="1" applyAlignment="1">
      <alignment horizontal="center" vertical="center"/>
    </xf>
    <xf numFmtId="0" fontId="18" fillId="0" borderId="0" xfId="0" quotePrefix="1" applyFont="1" applyFill="1" applyBorder="1" applyAlignment="1">
      <alignment horizontal="right" vertical="center"/>
    </xf>
    <xf numFmtId="0" fontId="16" fillId="13" borderId="27" xfId="0" applyFont="1" applyFill="1" applyBorder="1" applyAlignment="1">
      <alignment horizontal="left" vertical="center" indent="1"/>
    </xf>
    <xf numFmtId="37" fontId="15" fillId="7" borderId="27" xfId="1" applyNumberFormat="1" applyFont="1" applyFill="1" applyBorder="1" applyAlignment="1">
      <alignment horizontal="right" vertical="center" indent="1"/>
    </xf>
    <xf numFmtId="0" fontId="22" fillId="3" borderId="0" xfId="0" applyFont="1" applyFill="1" applyAlignment="1">
      <alignment horizontal="right" vertical="center"/>
    </xf>
    <xf numFmtId="0" fontId="37" fillId="3" borderId="0" xfId="0" applyFont="1" applyFill="1" applyBorder="1" applyAlignment="1">
      <alignment vertical="center"/>
    </xf>
    <xf numFmtId="0" fontId="15" fillId="13" borderId="0" xfId="0" applyFont="1" applyFill="1" applyBorder="1" applyAlignment="1">
      <alignment horizontal="left" vertical="center" indent="1"/>
    </xf>
    <xf numFmtId="0" fontId="23" fillId="3" borderId="0" xfId="22" applyFont="1" applyFill="1" applyBorder="1" applyAlignment="1" applyProtection="1">
      <alignment vertical="center"/>
    </xf>
    <xf numFmtId="2" fontId="15" fillId="7" borderId="27" xfId="0" quotePrefix="1" applyNumberFormat="1" applyFont="1" applyFill="1" applyBorder="1" applyAlignment="1">
      <alignment horizontal="left" vertical="center" indent="1"/>
    </xf>
    <xf numFmtId="0" fontId="14" fillId="3" borderId="0" xfId="22" quotePrefix="1" applyFont="1" applyFill="1" applyBorder="1" applyAlignment="1" applyProtection="1">
      <alignment vertical="center"/>
    </xf>
    <xf numFmtId="0" fontId="14" fillId="3" borderId="0" xfId="22" applyFont="1" applyFill="1" applyBorder="1" applyAlignment="1" applyProtection="1">
      <alignment horizontal="left" vertical="center" indent="1"/>
    </xf>
    <xf numFmtId="0" fontId="15" fillId="10" borderId="12" xfId="0" applyFont="1" applyFill="1" applyBorder="1" applyAlignment="1">
      <alignment vertical="center"/>
    </xf>
    <xf numFmtId="0" fontId="15" fillId="6" borderId="27" xfId="7" quotePrefix="1" applyFont="1" applyFill="1" applyBorder="1" applyAlignment="1">
      <alignment horizontal="left" vertical="center" indent="1"/>
    </xf>
    <xf numFmtId="0" fontId="15" fillId="0" borderId="0" xfId="0" applyFont="1" applyFill="1" applyAlignment="1">
      <alignment vertical="center"/>
    </xf>
    <xf numFmtId="0" fontId="17" fillId="0" borderId="0" xfId="0" quotePrefix="1" applyFont="1" applyFill="1" applyBorder="1" applyAlignment="1">
      <alignment horizontal="center" vertical="center"/>
    </xf>
    <xf numFmtId="0" fontId="25" fillId="13" borderId="0" xfId="0" applyFont="1" applyFill="1" applyBorder="1" applyAlignment="1">
      <alignment horizontal="centerContinuous" vertical="center"/>
    </xf>
    <xf numFmtId="0" fontId="37" fillId="13" borderId="0" xfId="0" applyFont="1" applyFill="1" applyBorder="1" applyAlignment="1">
      <alignment horizontal="centerContinuous" vertical="center"/>
    </xf>
    <xf numFmtId="37" fontId="15" fillId="7" borderId="27" xfId="0" applyNumberFormat="1" applyFont="1" applyFill="1" applyBorder="1" applyAlignment="1">
      <alignment vertical="center"/>
    </xf>
    <xf numFmtId="0" fontId="15" fillId="7" borderId="27" xfId="0" quotePrefix="1" applyFont="1" applyFill="1" applyBorder="1" applyAlignment="1">
      <alignment horizontal="left" vertical="center" indent="1"/>
    </xf>
    <xf numFmtId="0" fontId="22" fillId="3" borderId="0" xfId="0" quotePrefix="1" applyFont="1" applyFill="1" applyBorder="1" applyAlignment="1">
      <alignment horizontal="left" vertical="center"/>
    </xf>
    <xf numFmtId="0" fontId="20" fillId="0" borderId="0" xfId="92" applyFont="1" applyBorder="1"/>
    <xf numFmtId="0" fontId="15" fillId="0" borderId="0" xfId="0" applyFont="1" applyAlignment="1"/>
    <xf numFmtId="0" fontId="17" fillId="3" borderId="0" xfId="0" applyFont="1" applyFill="1" applyAlignment="1"/>
    <xf numFmtId="0" fontId="15" fillId="5" borderId="0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4" fontId="15" fillId="7" borderId="0" xfId="21" quotePrefix="1" applyNumberFormat="1" applyFont="1" applyFill="1" applyBorder="1" applyAlignment="1">
      <alignment horizontal="center" vertical="center"/>
    </xf>
    <xf numFmtId="4" fontId="15" fillId="7" borderId="13" xfId="21" applyNumberFormat="1" applyFont="1" applyFill="1" applyBorder="1" applyAlignment="1">
      <alignment horizontal="center" vertical="center"/>
    </xf>
    <xf numFmtId="4" fontId="17" fillId="7" borderId="0" xfId="21" quotePrefix="1" applyNumberFormat="1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right" vertical="center"/>
    </xf>
    <xf numFmtId="4" fontId="15" fillId="7" borderId="13" xfId="21" quotePrefix="1" applyNumberFormat="1" applyFont="1" applyFill="1" applyBorder="1" applyAlignment="1">
      <alignment horizontal="right" vertical="center" indent="1"/>
    </xf>
    <xf numFmtId="0" fontId="14" fillId="0" borderId="0" xfId="17" applyFont="1" applyAlignment="1">
      <alignment horizontal="center" vertical="center"/>
    </xf>
    <xf numFmtId="0" fontId="14" fillId="0" borderId="0" xfId="17" applyFont="1" applyBorder="1" applyAlignment="1">
      <alignment horizontal="center" vertical="center"/>
    </xf>
    <xf numFmtId="172" fontId="15" fillId="0" borderId="0" xfId="5" applyNumberFormat="1" applyFont="1" applyFill="1" applyBorder="1" applyAlignment="1">
      <alignment horizontal="center" vertical="center"/>
    </xf>
    <xf numFmtId="172" fontId="15" fillId="0" borderId="0" xfId="5" applyFont="1" applyFill="1" applyBorder="1" applyAlignment="1">
      <alignment horizontal="center" vertical="center"/>
    </xf>
    <xf numFmtId="0" fontId="16" fillId="13" borderId="41" xfId="17" applyFont="1" applyFill="1" applyBorder="1" applyAlignment="1">
      <alignment horizontal="center" vertical="center"/>
    </xf>
    <xf numFmtId="0" fontId="16" fillId="13" borderId="28" xfId="17" applyFont="1" applyFill="1" applyBorder="1" applyAlignment="1">
      <alignment horizontal="center" vertical="center"/>
    </xf>
    <xf numFmtId="0" fontId="14" fillId="7" borderId="0" xfId="17" applyFont="1" applyFill="1" applyBorder="1" applyAlignment="1">
      <alignment horizontal="center" vertical="center"/>
    </xf>
    <xf numFmtId="0" fontId="14" fillId="7" borderId="29" xfId="17" applyFont="1" applyFill="1" applyBorder="1" applyAlignment="1">
      <alignment horizontal="left" vertical="center" indent="1"/>
    </xf>
    <xf numFmtId="0" fontId="14" fillId="7" borderId="13" xfId="17" applyFont="1" applyFill="1" applyBorder="1" applyAlignment="1">
      <alignment horizontal="left" vertical="center" indent="1"/>
    </xf>
    <xf numFmtId="3" fontId="15" fillId="7" borderId="0" xfId="5" applyNumberFormat="1" applyFont="1" applyFill="1" applyBorder="1" applyAlignment="1">
      <alignment horizontal="right" vertical="center" indent="1"/>
    </xf>
    <xf numFmtId="0" fontId="23" fillId="0" borderId="0" xfId="17" applyFont="1" applyAlignment="1">
      <alignment horizontal="left" vertical="center"/>
    </xf>
    <xf numFmtId="174" fontId="16" fillId="13" borderId="0" xfId="6" quotePrefix="1" applyFont="1" applyFill="1" applyBorder="1" applyAlignment="1">
      <alignment horizontal="center" vertical="center"/>
    </xf>
    <xf numFmtId="0" fontId="16" fillId="13" borderId="0" xfId="17" applyFont="1" applyFill="1" applyBorder="1" applyAlignment="1">
      <alignment horizontal="left" vertical="center" indent="1"/>
    </xf>
    <xf numFmtId="3" fontId="40" fillId="7" borderId="0" xfId="17" applyNumberFormat="1" applyFont="1" applyFill="1" applyBorder="1" applyAlignment="1">
      <alignment horizontal="left" vertical="center" indent="1"/>
    </xf>
    <xf numFmtId="0" fontId="14" fillId="5" borderId="51" xfId="17" applyFont="1" applyFill="1" applyBorder="1" applyAlignment="1">
      <alignment horizontal="center" vertical="center"/>
    </xf>
    <xf numFmtId="0" fontId="23" fillId="0" borderId="0" xfId="17" applyFont="1" applyFill="1" applyAlignment="1">
      <alignment horizontal="center" vertical="center"/>
    </xf>
    <xf numFmtId="0" fontId="14" fillId="0" borderId="0" xfId="17" applyFont="1" applyFill="1" applyAlignment="1">
      <alignment horizontal="center" vertical="center"/>
    </xf>
    <xf numFmtId="37" fontId="15" fillId="0" borderId="42" xfId="21" applyNumberFormat="1" applyFont="1" applyFill="1" applyBorder="1" applyAlignment="1">
      <alignment horizontal="right" vertical="center" indent="1"/>
    </xf>
    <xf numFmtId="174" fontId="16" fillId="0" borderId="0" xfId="6" applyFont="1" applyFill="1" applyAlignment="1">
      <alignment horizontal="center" vertical="center"/>
    </xf>
    <xf numFmtId="37" fontId="14" fillId="0" borderId="42" xfId="21" applyNumberFormat="1" applyFont="1" applyFill="1" applyBorder="1" applyAlignment="1">
      <alignment horizontal="right" vertical="center" indent="1"/>
    </xf>
    <xf numFmtId="197" fontId="19" fillId="0" borderId="0" xfId="17" applyNumberFormat="1" applyFont="1" applyFill="1" applyBorder="1" applyAlignment="1">
      <alignment horizontal="center" vertical="center"/>
    </xf>
    <xf numFmtId="0" fontId="16" fillId="10" borderId="0" xfId="17" applyFont="1" applyFill="1" applyAlignment="1">
      <alignment horizontal="center" vertical="center"/>
    </xf>
    <xf numFmtId="0" fontId="16" fillId="13" borderId="22" xfId="17" applyFont="1" applyFill="1" applyBorder="1" applyAlignment="1">
      <alignment horizontal="left" vertical="center" indent="1"/>
    </xf>
    <xf numFmtId="0" fontId="14" fillId="7" borderId="27" xfId="17" applyFont="1" applyFill="1" applyBorder="1" applyAlignment="1">
      <alignment horizontal="center" vertical="center"/>
    </xf>
    <xf numFmtId="0" fontId="14" fillId="7" borderId="34" xfId="17" applyFont="1" applyFill="1" applyBorder="1" applyAlignment="1">
      <alignment horizontal="center" vertical="center"/>
    </xf>
    <xf numFmtId="174" fontId="15" fillId="5" borderId="27" xfId="6" quotePrefix="1" applyFont="1" applyFill="1" applyBorder="1" applyAlignment="1">
      <alignment horizontal="center" vertical="center"/>
    </xf>
    <xf numFmtId="0" fontId="19" fillId="0" borderId="0" xfId="17" applyFont="1" applyAlignment="1">
      <alignment horizontal="center" vertical="center"/>
    </xf>
    <xf numFmtId="0" fontId="22" fillId="0" borderId="0" xfId="17" quotePrefix="1" applyFont="1" applyAlignment="1">
      <alignment horizontal="right" vertical="center"/>
    </xf>
    <xf numFmtId="0" fontId="15" fillId="7" borderId="0" xfId="7" applyFont="1" applyFill="1" applyBorder="1" applyAlignment="1">
      <alignment horizontal="left" vertical="center" indent="1"/>
    </xf>
    <xf numFmtId="181" fontId="15" fillId="7" borderId="27" xfId="7" quotePrefix="1" applyNumberFormat="1" applyFont="1" applyFill="1" applyBorder="1" applyAlignment="1">
      <alignment horizontal="right" vertical="center"/>
    </xf>
    <xf numFmtId="0" fontId="23" fillId="3" borderId="0" xfId="0" applyFont="1" applyFill="1" applyBorder="1" applyAlignment="1">
      <alignment horizontal="right" vertical="center"/>
    </xf>
    <xf numFmtId="0" fontId="15" fillId="7" borderId="27" xfId="0" quotePrefix="1" applyFont="1" applyFill="1" applyBorder="1" applyAlignment="1">
      <alignment horizontal="center" vertical="center"/>
    </xf>
    <xf numFmtId="0" fontId="25" fillId="13" borderId="0" xfId="0" applyFont="1" applyFill="1" applyBorder="1" applyAlignment="1">
      <alignment horizontal="left" vertical="center" wrapText="1" indent="1"/>
    </xf>
    <xf numFmtId="0" fontId="15" fillId="5" borderId="0" xfId="0" applyFont="1" applyFill="1" applyAlignment="1">
      <alignment horizontal="center" vertical="center"/>
    </xf>
    <xf numFmtId="0" fontId="41" fillId="3" borderId="0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 vertical="center" indent="1"/>
    </xf>
    <xf numFmtId="0" fontId="16" fillId="13" borderId="13" xfId="18" applyFont="1" applyFill="1" applyBorder="1" applyAlignment="1">
      <alignment horizontal="center" vertical="center"/>
    </xf>
    <xf numFmtId="0" fontId="16" fillId="13" borderId="0" xfId="18" applyFont="1" applyFill="1" applyBorder="1" applyAlignment="1">
      <alignment horizontal="center" vertical="center"/>
    </xf>
    <xf numFmtId="0" fontId="15" fillId="6" borderId="53" xfId="18" applyFont="1" applyFill="1" applyBorder="1" applyAlignment="1">
      <alignment horizontal="left" vertical="center" indent="1"/>
    </xf>
    <xf numFmtId="0" fontId="15" fillId="6" borderId="54" xfId="18" applyFont="1" applyFill="1" applyBorder="1" applyAlignment="1">
      <alignment horizontal="left" vertical="center" indent="1"/>
    </xf>
    <xf numFmtId="175" fontId="15" fillId="6" borderId="55" xfId="18" applyNumberFormat="1" applyFont="1" applyFill="1" applyBorder="1" applyAlignment="1">
      <alignment horizontal="right" vertical="center"/>
    </xf>
    <xf numFmtId="0" fontId="15" fillId="6" borderId="56" xfId="18" applyFont="1" applyFill="1" applyBorder="1" applyAlignment="1">
      <alignment horizontal="left" vertical="center" indent="1"/>
    </xf>
    <xf numFmtId="175" fontId="15" fillId="6" borderId="57" xfId="18" applyNumberFormat="1" applyFont="1" applyFill="1" applyBorder="1" applyAlignment="1">
      <alignment horizontal="right" vertical="center"/>
    </xf>
    <xf numFmtId="0" fontId="15" fillId="6" borderId="58" xfId="18" applyFont="1" applyFill="1" applyBorder="1" applyAlignment="1">
      <alignment horizontal="left" vertical="center" indent="1"/>
    </xf>
    <xf numFmtId="0" fontId="15" fillId="6" borderId="59" xfId="18" applyFont="1" applyFill="1" applyBorder="1" applyAlignment="1">
      <alignment horizontal="left" vertical="center" indent="1"/>
    </xf>
    <xf numFmtId="175" fontId="15" fillId="6" borderId="60" xfId="18" applyNumberFormat="1" applyFont="1" applyFill="1" applyBorder="1" applyAlignment="1">
      <alignment horizontal="right" vertical="center"/>
    </xf>
    <xf numFmtId="0" fontId="16" fillId="13" borderId="0" xfId="89" applyFont="1" applyFill="1" applyAlignment="1">
      <alignment horizontal="left" vertical="center" indent="1"/>
    </xf>
    <xf numFmtId="0" fontId="16" fillId="0" borderId="0" xfId="18" applyFont="1" applyFill="1" applyBorder="1" applyAlignment="1">
      <alignment horizontal="left" vertical="center" indent="1"/>
    </xf>
    <xf numFmtId="180" fontId="15" fillId="0" borderId="0" xfId="18" quotePrefix="1" applyNumberFormat="1" applyFont="1" applyFill="1" applyBorder="1" applyAlignment="1">
      <alignment horizontal="center" vertical="center"/>
    </xf>
    <xf numFmtId="0" fontId="14" fillId="0" borderId="0" xfId="89" applyFont="1" applyAlignment="1">
      <alignment horizontal="left" vertical="center" indent="1"/>
    </xf>
    <xf numFmtId="0" fontId="14" fillId="7" borderId="27" xfId="89" quotePrefix="1" applyFont="1" applyFill="1" applyBorder="1" applyAlignment="1">
      <alignment horizontal="left" vertical="center" indent="1"/>
    </xf>
    <xf numFmtId="180" fontId="22" fillId="0" borderId="27" xfId="18" quotePrefix="1" applyNumberFormat="1" applyFont="1" applyFill="1" applyBorder="1" applyAlignment="1">
      <alignment horizontal="left" vertical="center"/>
    </xf>
    <xf numFmtId="0" fontId="16" fillId="10" borderId="0" xfId="0" applyFont="1" applyFill="1" applyAlignment="1">
      <alignment vertical="center"/>
    </xf>
    <xf numFmtId="0" fontId="15" fillId="5" borderId="27" xfId="0" applyFont="1" applyFill="1" applyBorder="1" applyAlignment="1">
      <alignment horizontal="right" vertical="center" indent="1"/>
    </xf>
    <xf numFmtId="0" fontId="15" fillId="7" borderId="31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right" vertical="center" indent="1"/>
    </xf>
    <xf numFmtId="0" fontId="15" fillId="7" borderId="22" xfId="0" applyFont="1" applyFill="1" applyBorder="1" applyAlignment="1">
      <alignment horizontal="center" vertical="center"/>
    </xf>
    <xf numFmtId="0" fontId="15" fillId="5" borderId="34" xfId="0" applyFont="1" applyFill="1" applyBorder="1" applyAlignment="1">
      <alignment horizontal="right" vertical="center" indent="1"/>
    </xf>
    <xf numFmtId="0" fontId="16" fillId="10" borderId="0" xfId="0" applyFont="1" applyFill="1" applyAlignment="1">
      <alignment horizontal="center" vertical="center"/>
    </xf>
    <xf numFmtId="37" fontId="15" fillId="7" borderId="27" xfId="0" applyNumberFormat="1" applyFont="1" applyFill="1" applyBorder="1" applyAlignment="1">
      <alignment horizontal="right" vertical="center" indent="1"/>
    </xf>
    <xf numFmtId="39" fontId="15" fillId="7" borderId="27" xfId="0" applyNumberFormat="1" applyFont="1" applyFill="1" applyBorder="1" applyAlignment="1">
      <alignment horizontal="right" vertical="center" indent="1"/>
    </xf>
    <xf numFmtId="39" fontId="15" fillId="7" borderId="34" xfId="0" applyNumberFormat="1" applyFont="1" applyFill="1" applyBorder="1" applyAlignment="1">
      <alignment horizontal="right" vertical="center" indent="1"/>
    </xf>
    <xf numFmtId="37" fontId="15" fillId="5" borderId="27" xfId="0" quotePrefix="1" applyNumberFormat="1" applyFont="1" applyFill="1" applyBorder="1" applyAlignment="1">
      <alignment horizontal="right" vertical="center" indent="1"/>
    </xf>
    <xf numFmtId="0" fontId="15" fillId="3" borderId="0" xfId="22" quotePrefix="1" applyFont="1" applyFill="1" applyAlignment="1" applyProtection="1">
      <alignment vertical="center"/>
    </xf>
    <xf numFmtId="0" fontId="15" fillId="3" borderId="0" xfId="22" applyFont="1" applyFill="1" applyAlignment="1" applyProtection="1">
      <alignment horizontal="left" vertical="center" indent="1"/>
    </xf>
    <xf numFmtId="0" fontId="25" fillId="13" borderId="42" xfId="7" applyFont="1" applyFill="1" applyBorder="1" applyAlignment="1">
      <alignment horizontal="left" vertical="center" indent="1"/>
    </xf>
    <xf numFmtId="2" fontId="15" fillId="7" borderId="0" xfId="7" quotePrefix="1" applyNumberFormat="1" applyFont="1" applyFill="1" applyBorder="1" applyAlignment="1">
      <alignment horizontal="right" vertical="center" indent="1"/>
    </xf>
    <xf numFmtId="0" fontId="20" fillId="0" borderId="0" xfId="0" applyFont="1"/>
    <xf numFmtId="4" fontId="15" fillId="7" borderId="13" xfId="21" quotePrefix="1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/>
    <xf numFmtId="0" fontId="16" fillId="11" borderId="0" xfId="22" quotePrefix="1" applyFont="1" applyFill="1" applyAlignment="1" applyProtection="1">
      <alignment horizontal="center" vertical="center"/>
    </xf>
    <xf numFmtId="0" fontId="20" fillId="0" borderId="0" xfId="0" applyFont="1" applyAlignment="1">
      <alignment vertical="center"/>
    </xf>
    <xf numFmtId="0" fontId="14" fillId="5" borderId="27" xfId="22" applyFont="1" applyFill="1" applyBorder="1" applyAlignment="1" applyProtection="1">
      <alignment horizontal="left" vertical="center" indent="1"/>
    </xf>
    <xf numFmtId="0" fontId="16" fillId="0" borderId="0" xfId="0" quotePrefix="1" applyFont="1" applyFill="1" applyAlignment="1">
      <alignment vertical="center"/>
    </xf>
    <xf numFmtId="0" fontId="14" fillId="5" borderId="0" xfId="17" quotePrefix="1" applyFont="1" applyFill="1" applyAlignment="1">
      <alignment horizontal="left" vertical="center" indent="1"/>
    </xf>
    <xf numFmtId="0" fontId="14" fillId="5" borderId="0" xfId="17" applyFont="1" applyFill="1" applyAlignment="1">
      <alignment horizontal="left" vertical="center" indent="1"/>
    </xf>
    <xf numFmtId="0" fontId="14" fillId="5" borderId="0" xfId="17" quotePrefix="1" applyFont="1" applyFill="1" applyAlignment="1">
      <alignment horizontal="center" vertical="center"/>
    </xf>
    <xf numFmtId="0" fontId="14" fillId="5" borderId="0" xfId="17" applyFont="1" applyFill="1" applyAlignment="1">
      <alignment horizontal="center" vertical="center"/>
    </xf>
    <xf numFmtId="0" fontId="16" fillId="11" borderId="0" xfId="0" quotePrefix="1" applyFont="1" applyFill="1" applyAlignment="1">
      <alignment horizontal="center" vertical="center"/>
    </xf>
    <xf numFmtId="0" fontId="20" fillId="0" borderId="0" xfId="0" applyFont="1" applyAlignment="1">
      <alignment vertical="center"/>
    </xf>
    <xf numFmtId="0" fontId="16" fillId="13" borderId="0" xfId="7" applyFont="1" applyFill="1" applyBorder="1" applyAlignment="1">
      <alignment horizontal="center" vertical="center"/>
    </xf>
    <xf numFmtId="0" fontId="16" fillId="13" borderId="27" xfId="0" applyFont="1" applyFill="1" applyBorder="1" applyAlignment="1">
      <alignment horizontal="center" vertical="center"/>
    </xf>
    <xf numFmtId="0" fontId="16" fillId="0" borderId="0" xfId="22" quotePrefix="1" applyFont="1" applyFill="1" applyAlignment="1" applyProtection="1">
      <alignment vertical="center"/>
    </xf>
    <xf numFmtId="2" fontId="15" fillId="7" borderId="27" xfId="7" applyNumberFormat="1" applyFont="1" applyFill="1" applyBorder="1" applyAlignment="1">
      <alignment horizontal="left" vertical="center" indent="1"/>
    </xf>
    <xf numFmtId="0" fontId="16" fillId="13" borderId="0" xfId="0" applyFont="1" applyFill="1" applyAlignment="1">
      <alignment vertical="center"/>
    </xf>
    <xf numFmtId="198" fontId="15" fillId="5" borderId="27" xfId="0" applyNumberFormat="1" applyFont="1" applyFill="1" applyBorder="1" applyAlignment="1">
      <alignment horizontal="left" vertical="center" indent="1"/>
    </xf>
    <xf numFmtId="0" fontId="15" fillId="5" borderId="27" xfId="0" applyFont="1" applyFill="1" applyBorder="1" applyAlignment="1">
      <alignment horizontal="left" vertical="center" indent="1"/>
    </xf>
    <xf numFmtId="0" fontId="15" fillId="0" borderId="36" xfId="0" applyFont="1" applyBorder="1" applyAlignment="1">
      <alignment vertical="center"/>
    </xf>
    <xf numFmtId="199" fontId="44" fillId="0" borderId="36" xfId="0" applyNumberFormat="1" applyFont="1" applyBorder="1" applyAlignment="1">
      <alignment horizontal="center"/>
    </xf>
    <xf numFmtId="199" fontId="15" fillId="5" borderId="26" xfId="0" quotePrefix="1" applyNumberFormat="1" applyFont="1" applyFill="1" applyBorder="1" applyAlignment="1">
      <alignment horizontal="left" vertical="center" indent="1"/>
    </xf>
    <xf numFmtId="0" fontId="22" fillId="0" borderId="0" xfId="0" applyFont="1" applyAlignment="1">
      <alignment horizontal="right" vertical="center"/>
    </xf>
    <xf numFmtId="0" fontId="22" fillId="0" borderId="0" xfId="0" quotePrefix="1" applyFont="1" applyAlignment="1">
      <alignment horizontal="right" vertical="center"/>
    </xf>
    <xf numFmtId="0" fontId="15" fillId="0" borderId="31" xfId="0" quotePrefix="1" applyFont="1" applyBorder="1" applyAlignment="1">
      <alignment vertical="center"/>
    </xf>
    <xf numFmtId="0" fontId="4" fillId="0" borderId="0" xfId="0" quotePrefix="1" applyFont="1"/>
    <xf numFmtId="200" fontId="15" fillId="7" borderId="27" xfId="0" applyNumberFormat="1" applyFont="1" applyFill="1" applyBorder="1" applyAlignment="1">
      <alignment horizontal="center" vertical="center"/>
    </xf>
    <xf numFmtId="0" fontId="19" fillId="9" borderId="0" xfId="0" applyFont="1" applyFill="1" applyBorder="1" applyAlignment="1">
      <alignment vertical="center"/>
    </xf>
    <xf numFmtId="201" fontId="15" fillId="42" borderId="27" xfId="0" applyNumberFormat="1" applyFont="1" applyFill="1" applyBorder="1" applyAlignment="1" applyProtection="1">
      <alignment horizontal="center" vertical="center"/>
      <protection locked="0"/>
    </xf>
    <xf numFmtId="9" fontId="14" fillId="7" borderId="63" xfId="8" applyNumberFormat="1" applyFont="1" applyFill="1" applyBorder="1" applyAlignment="1">
      <alignment horizontal="left" vertical="center" indent="1"/>
    </xf>
    <xf numFmtId="0" fontId="14" fillId="7" borderId="63" xfId="8" applyFont="1" applyFill="1" applyBorder="1" applyAlignment="1">
      <alignment horizontal="left" vertical="center" indent="1"/>
    </xf>
    <xf numFmtId="0" fontId="15" fillId="7" borderId="62" xfId="0" applyFont="1" applyFill="1" applyBorder="1" applyAlignment="1">
      <alignment horizontal="left" vertical="center" indent="1"/>
    </xf>
    <xf numFmtId="0" fontId="15" fillId="10" borderId="0" xfId="7" applyFont="1" applyFill="1"/>
    <xf numFmtId="0" fontId="16" fillId="10" borderId="0" xfId="7" applyFont="1" applyFill="1" applyBorder="1" applyAlignment="1">
      <alignment vertical="center"/>
    </xf>
    <xf numFmtId="0" fontId="16" fillId="10" borderId="22" xfId="7" applyFont="1" applyFill="1" applyBorder="1" applyAlignment="1">
      <alignment vertical="center"/>
    </xf>
    <xf numFmtId="0" fontId="16" fillId="10" borderId="0" xfId="7" applyFont="1" applyFill="1" applyBorder="1" applyAlignment="1">
      <alignment horizontal="left" vertical="center" indent="1"/>
    </xf>
    <xf numFmtId="0" fontId="16" fillId="10" borderId="22" xfId="7" applyFont="1" applyFill="1" applyBorder="1" applyAlignment="1">
      <alignment horizontal="left" vertical="center" indent="1"/>
    </xf>
    <xf numFmtId="0" fontId="25" fillId="13" borderId="0" xfId="7" applyFont="1" applyFill="1" applyAlignment="1">
      <alignment vertical="center" textRotation="90"/>
    </xf>
    <xf numFmtId="0" fontId="19" fillId="0" borderId="0" xfId="7" applyFont="1"/>
    <xf numFmtId="183" fontId="15" fillId="42" borderId="27" xfId="7" quotePrefix="1" applyNumberFormat="1" applyFont="1" applyFill="1" applyBorder="1" applyAlignment="1">
      <alignment vertical="center"/>
    </xf>
    <xf numFmtId="0" fontId="15" fillId="10" borderId="22" xfId="7" applyFont="1" applyFill="1" applyBorder="1"/>
    <xf numFmtId="0" fontId="25" fillId="13" borderId="27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vertical="center"/>
    </xf>
    <xf numFmtId="0" fontId="15" fillId="3" borderId="27" xfId="0" applyFont="1" applyFill="1" applyBorder="1" applyAlignment="1">
      <alignment vertical="center"/>
    </xf>
    <xf numFmtId="0" fontId="16" fillId="15" borderId="0" xfId="0" applyFont="1" applyFill="1" applyBorder="1" applyAlignment="1">
      <alignment horizontal="left" vertical="center" indent="1"/>
    </xf>
    <xf numFmtId="0" fontId="16" fillId="15" borderId="0" xfId="0" applyFont="1" applyFill="1" applyBorder="1" applyAlignment="1">
      <alignment vertical="center"/>
    </xf>
    <xf numFmtId="0" fontId="16" fillId="15" borderId="22" xfId="0" applyFont="1" applyFill="1" applyBorder="1" applyAlignment="1">
      <alignment horizontal="left" vertical="center" indent="1"/>
    </xf>
    <xf numFmtId="0" fontId="16" fillId="15" borderId="22" xfId="0" applyFont="1" applyFill="1" applyBorder="1" applyAlignment="1">
      <alignment vertical="center"/>
    </xf>
    <xf numFmtId="0" fontId="15" fillId="7" borderId="27" xfId="0" applyFont="1" applyFill="1" applyBorder="1" applyAlignment="1">
      <alignment horizontal="right" vertical="center" indent="1"/>
    </xf>
    <xf numFmtId="0" fontId="15" fillId="7" borderId="34" xfId="0" applyFont="1" applyFill="1" applyBorder="1" applyAlignment="1">
      <alignment horizontal="right" vertical="center" indent="1"/>
    </xf>
    <xf numFmtId="0" fontId="15" fillId="5" borderId="27" xfId="0" quotePrefix="1" applyFont="1" applyFill="1" applyBorder="1" applyAlignment="1">
      <alignment horizontal="right" vertical="center" indent="1"/>
    </xf>
    <xf numFmtId="0" fontId="22" fillId="0" borderId="0" xfId="0" applyFont="1" applyAlignment="1">
      <alignment horizontal="left" vertical="center" indent="1"/>
    </xf>
    <xf numFmtId="4" fontId="15" fillId="7" borderId="34" xfId="0" applyNumberFormat="1" applyFont="1" applyFill="1" applyBorder="1" applyAlignment="1">
      <alignment horizontal="right" vertical="center" indent="1"/>
    </xf>
    <xf numFmtId="202" fontId="15" fillId="5" borderId="27" xfId="0" quotePrefix="1" applyNumberFormat="1" applyFont="1" applyFill="1" applyBorder="1" applyAlignment="1">
      <alignment horizontal="right" vertical="center" indent="1"/>
    </xf>
    <xf numFmtId="4" fontId="15" fillId="7" borderId="27" xfId="0" applyNumberFormat="1" applyFont="1" applyFill="1" applyBorder="1" applyAlignment="1">
      <alignment horizontal="right" vertical="center" indent="1"/>
    </xf>
    <xf numFmtId="0" fontId="16" fillId="13" borderId="22" xfId="0" applyFont="1" applyFill="1" applyBorder="1" applyAlignment="1">
      <alignment vertical="center"/>
    </xf>
    <xf numFmtId="204" fontId="15" fillId="7" borderId="27" xfId="0" applyNumberFormat="1" applyFont="1" applyFill="1" applyBorder="1" applyAlignment="1">
      <alignment horizontal="left" vertical="center" indent="1"/>
    </xf>
    <xf numFmtId="0" fontId="15" fillId="5" borderId="27" xfId="0" quotePrefix="1" applyFont="1" applyFill="1" applyBorder="1" applyAlignment="1">
      <alignment horizontal="center" vertical="center"/>
    </xf>
    <xf numFmtId="0" fontId="15" fillId="7" borderId="27" xfId="0" applyNumberFormat="1" applyFont="1" applyFill="1" applyBorder="1" applyAlignment="1">
      <alignment horizontal="left" vertical="center" indent="1"/>
    </xf>
    <xf numFmtId="205" fontId="15" fillId="5" borderId="27" xfId="0" quotePrefix="1" applyNumberFormat="1" applyFont="1" applyFill="1" applyBorder="1" applyAlignment="1">
      <alignment horizontal="center" vertical="center"/>
    </xf>
    <xf numFmtId="0" fontId="19" fillId="13" borderId="22" xfId="0" applyFont="1" applyFill="1" applyBorder="1" applyAlignment="1">
      <alignment vertical="center"/>
    </xf>
    <xf numFmtId="0" fontId="45" fillId="0" borderId="0" xfId="0" quotePrefix="1" applyFont="1" applyAlignment="1">
      <alignment vertical="center"/>
    </xf>
    <xf numFmtId="203" fontId="15" fillId="5" borderId="27" xfId="0" applyNumberFormat="1" applyFont="1" applyFill="1" applyBorder="1" applyAlignment="1">
      <alignment horizontal="right" vertical="center" indent="1"/>
    </xf>
    <xf numFmtId="179" fontId="15" fillId="42" borderId="27" xfId="7" quotePrefix="1" applyNumberFormat="1" applyFont="1" applyFill="1" applyBorder="1" applyAlignment="1">
      <alignment horizontal="right" vertical="center" indent="2"/>
    </xf>
    <xf numFmtId="179" fontId="15" fillId="7" borderId="34" xfId="7" applyNumberFormat="1" applyFont="1" applyFill="1" applyBorder="1" applyAlignment="1">
      <alignment horizontal="right" vertical="center" indent="2"/>
    </xf>
    <xf numFmtId="0" fontId="20" fillId="0" borderId="0" xfId="0" applyFont="1" applyAlignment="1">
      <alignment vertical="center"/>
    </xf>
    <xf numFmtId="0" fontId="16" fillId="10" borderId="0" xfId="7" applyFont="1" applyFill="1" applyBorder="1" applyAlignment="1">
      <alignment horizontal="center" vertical="center"/>
    </xf>
    <xf numFmtId="0" fontId="16" fillId="13" borderId="27" xfId="0" applyFont="1" applyFill="1" applyBorder="1" applyAlignment="1">
      <alignment horizontal="center" vertical="center"/>
    </xf>
    <xf numFmtId="0" fontId="16" fillId="13" borderId="0" xfId="22" applyFont="1" applyFill="1" applyAlignment="1" applyProtection="1">
      <alignment vertical="center"/>
    </xf>
    <xf numFmtId="196" fontId="14" fillId="7" borderId="27" xfId="22" quotePrefix="1" applyNumberFormat="1" applyFont="1" applyFill="1" applyBorder="1" applyAlignment="1" applyProtection="1">
      <alignment horizontal="left" vertical="center" indent="1"/>
    </xf>
    <xf numFmtId="0" fontId="16" fillId="13" borderId="22" xfId="22" applyFont="1" applyFill="1" applyBorder="1" applyAlignment="1" applyProtection="1">
      <alignment vertical="center"/>
    </xf>
    <xf numFmtId="0" fontId="14" fillId="5" borderId="34" xfId="22" applyFont="1" applyFill="1" applyBorder="1" applyAlignment="1" applyProtection="1">
      <alignment horizontal="left" vertical="center" indent="1"/>
    </xf>
    <xf numFmtId="0" fontId="14" fillId="5" borderId="27" xfId="7" quotePrefix="1" applyFont="1" applyFill="1" applyBorder="1" applyAlignment="1">
      <alignment horizontal="left" vertical="center" indent="1"/>
    </xf>
    <xf numFmtId="196" fontId="14" fillId="5" borderId="27" xfId="7" quotePrefix="1" applyNumberFormat="1" applyFont="1" applyFill="1" applyBorder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33" fillId="0" borderId="0" xfId="7" applyFont="1" applyAlignment="1">
      <alignment vertical="center" wrapText="1"/>
    </xf>
    <xf numFmtId="0" fontId="15" fillId="13" borderId="22" xfId="7" applyFont="1" applyFill="1" applyBorder="1" applyAlignment="1">
      <alignment vertical="center"/>
    </xf>
    <xf numFmtId="0" fontId="16" fillId="13" borderId="0" xfId="17" applyFont="1" applyFill="1" applyAlignment="1">
      <alignment horizontal="center" vertical="center"/>
    </xf>
    <xf numFmtId="0" fontId="14" fillId="0" borderId="0" xfId="17" quotePrefix="1" applyFont="1" applyFill="1" applyAlignment="1">
      <alignment horizontal="left" vertical="center" indent="1"/>
    </xf>
    <xf numFmtId="0" fontId="14" fillId="0" borderId="0" xfId="17" quotePrefix="1" applyFont="1" applyFill="1" applyAlignment="1">
      <alignment horizontal="center" vertical="center"/>
    </xf>
    <xf numFmtId="0" fontId="15" fillId="5" borderId="27" xfId="0" applyFont="1" applyFill="1" applyBorder="1"/>
    <xf numFmtId="196" fontId="14" fillId="42" borderId="27" xfId="22" quotePrefix="1" applyNumberFormat="1" applyFont="1" applyFill="1" applyBorder="1" applyAlignment="1" applyProtection="1">
      <alignment horizontal="left" vertical="center" indent="1"/>
    </xf>
    <xf numFmtId="0" fontId="16" fillId="10" borderId="12" xfId="7" applyFont="1" applyFill="1" applyBorder="1" applyAlignment="1">
      <alignment horizontal="center" vertical="center"/>
    </xf>
    <xf numFmtId="3" fontId="14" fillId="5" borderId="40" xfId="7" quotePrefix="1" applyNumberFormat="1" applyFont="1" applyFill="1" applyBorder="1" applyAlignment="1">
      <alignment horizontal="center" vertical="center"/>
    </xf>
    <xf numFmtId="0" fontId="15" fillId="7" borderId="27" xfId="7" applyFont="1" applyFill="1" applyBorder="1" applyAlignment="1">
      <alignment horizontal="right" vertical="center" indent="1"/>
    </xf>
    <xf numFmtId="0" fontId="16" fillId="13" borderId="0" xfId="7" applyFont="1" applyFill="1" applyBorder="1" applyAlignment="1">
      <alignment vertical="center"/>
    </xf>
    <xf numFmtId="0" fontId="15" fillId="5" borderId="40" xfId="7" applyFont="1" applyFill="1" applyBorder="1" applyAlignment="1">
      <alignment horizontal="right" vertical="center" indent="1"/>
    </xf>
    <xf numFmtId="0" fontId="20" fillId="0" borderId="0" xfId="0" applyFont="1" applyAlignment="1">
      <alignment vertical="center"/>
    </xf>
    <xf numFmtId="0" fontId="16" fillId="13" borderId="34" xfId="0" applyFont="1" applyFill="1" applyBorder="1" applyAlignment="1">
      <alignment horizontal="center" vertical="center"/>
    </xf>
    <xf numFmtId="0" fontId="16" fillId="13" borderId="2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6" fillId="13" borderId="0" xfId="0" applyFont="1" applyFill="1" applyAlignment="1">
      <alignment horizontal="center" vertical="center"/>
    </xf>
    <xf numFmtId="0" fontId="15" fillId="13" borderId="0" xfId="0" applyFont="1" applyFill="1" applyAlignment="1">
      <alignment vertical="center"/>
    </xf>
    <xf numFmtId="204" fontId="15" fillId="5" borderId="27" xfId="0" applyNumberFormat="1" applyFont="1" applyFill="1" applyBorder="1" applyAlignment="1">
      <alignment horizontal="right" vertical="center" indent="1"/>
    </xf>
    <xf numFmtId="206" fontId="15" fillId="0" borderId="0" xfId="0" applyNumberFormat="1" applyFont="1" applyAlignment="1">
      <alignment vertical="center"/>
    </xf>
    <xf numFmtId="0" fontId="15" fillId="0" borderId="13" xfId="0" applyFont="1" applyBorder="1" applyAlignment="1">
      <alignment vertical="center"/>
    </xf>
    <xf numFmtId="0" fontId="16" fillId="0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15" fillId="7" borderId="13" xfId="0" applyFont="1" applyFill="1" applyBorder="1" applyAlignment="1">
      <alignment horizontal="right" vertical="center" indent="1"/>
    </xf>
    <xf numFmtId="0" fontId="15" fillId="5" borderId="0" xfId="0" applyFont="1" applyFill="1" applyAlignment="1">
      <alignment horizontal="left" vertical="center" indent="1"/>
    </xf>
    <xf numFmtId="0" fontId="15" fillId="7" borderId="0" xfId="0" applyFont="1" applyFill="1" applyAlignment="1">
      <alignment horizontal="right" vertical="center" indent="1"/>
    </xf>
    <xf numFmtId="0" fontId="15" fillId="0" borderId="0" xfId="0" applyFont="1" applyAlignment="1">
      <alignment horizontal="right" vertical="center" indent="1"/>
    </xf>
    <xf numFmtId="0" fontId="15" fillId="0" borderId="13" xfId="0" applyFont="1" applyBorder="1" applyAlignment="1">
      <alignment horizontal="right" vertical="center" indent="1"/>
    </xf>
    <xf numFmtId="0" fontId="15" fillId="5" borderId="0" xfId="0" applyFont="1" applyFill="1" applyAlignment="1">
      <alignment horizontal="right" vertical="center" indent="1"/>
    </xf>
    <xf numFmtId="0" fontId="15" fillId="5" borderId="13" xfId="0" quotePrefix="1" applyFont="1" applyFill="1" applyBorder="1" applyAlignment="1">
      <alignment horizontal="right" vertical="center" indent="1"/>
    </xf>
    <xf numFmtId="0" fontId="15" fillId="5" borderId="42" xfId="0" quotePrefix="1" applyFont="1" applyFill="1" applyBorder="1" applyAlignment="1">
      <alignment horizontal="right" vertical="center" indent="1"/>
    </xf>
    <xf numFmtId="0" fontId="15" fillId="5" borderId="13" xfId="0" applyFont="1" applyFill="1" applyBorder="1" applyAlignment="1">
      <alignment horizontal="right" vertical="center" indent="1"/>
    </xf>
    <xf numFmtId="206" fontId="15" fillId="7" borderId="27" xfId="0" applyNumberFormat="1" applyFont="1" applyFill="1" applyBorder="1" applyAlignment="1">
      <alignment horizontal="left" vertical="center" indent="1"/>
    </xf>
    <xf numFmtId="0" fontId="16" fillId="14" borderId="0" xfId="0" applyFont="1" applyFill="1" applyAlignment="1">
      <alignment horizontal="left" vertical="center" indent="1"/>
    </xf>
    <xf numFmtId="0" fontId="15" fillId="5" borderId="34" xfId="0" applyFont="1" applyFill="1" applyBorder="1" applyAlignment="1">
      <alignment horizontal="left" vertical="center" indent="1"/>
    </xf>
    <xf numFmtId="37" fontId="15" fillId="42" borderId="27" xfId="0" quotePrefix="1" applyNumberFormat="1" applyFont="1" applyFill="1" applyBorder="1" applyAlignment="1">
      <alignment horizontal="left" vertical="center" indent="1"/>
    </xf>
    <xf numFmtId="37" fontId="15" fillId="42" borderId="27" xfId="0" applyNumberFormat="1" applyFont="1" applyFill="1" applyBorder="1" applyAlignment="1">
      <alignment horizontal="left" vertical="center" indent="1"/>
    </xf>
    <xf numFmtId="0" fontId="32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37" fontId="15" fillId="7" borderId="0" xfId="0" applyNumberFormat="1" applyFont="1" applyFill="1" applyAlignment="1">
      <alignment vertical="center"/>
    </xf>
    <xf numFmtId="0" fontId="15" fillId="5" borderId="13" xfId="0" applyFont="1" applyFill="1" applyBorder="1" applyAlignment="1">
      <alignment horizontal="left" vertical="center" indent="1"/>
    </xf>
    <xf numFmtId="0" fontId="22" fillId="3" borderId="0" xfId="91" applyFont="1" applyFill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3" borderId="0" xfId="91" applyFont="1" applyFill="1" applyBorder="1" applyAlignment="1">
      <alignment vertical="center"/>
    </xf>
    <xf numFmtId="185" fontId="22" fillId="0" borderId="0" xfId="7" quotePrefix="1" applyNumberFormat="1" applyFont="1" applyFill="1" applyBorder="1" applyAlignment="1">
      <alignment horizontal="right" vertical="center"/>
    </xf>
    <xf numFmtId="203" fontId="15" fillId="7" borderId="34" xfId="0" applyNumberFormat="1" applyFont="1" applyFill="1" applyBorder="1" applyAlignment="1">
      <alignment horizontal="right" vertical="center" indent="1"/>
    </xf>
    <xf numFmtId="0" fontId="22" fillId="0" borderId="0" xfId="7" applyFont="1" applyAlignment="1">
      <alignment horizontal="left" vertical="center"/>
    </xf>
    <xf numFmtId="0" fontId="14" fillId="5" borderId="0" xfId="89" quotePrefix="1" applyFont="1" applyFill="1" applyAlignment="1">
      <alignment horizontal="left" vertical="center" indent="1"/>
    </xf>
    <xf numFmtId="0" fontId="22" fillId="0" borderId="0" xfId="18" applyFont="1" applyFill="1" applyBorder="1" applyAlignment="1">
      <alignment horizontal="left" vertical="center"/>
    </xf>
    <xf numFmtId="0" fontId="22" fillId="0" borderId="61" xfId="0" applyFont="1" applyBorder="1" applyAlignment="1">
      <alignment vertical="center"/>
    </xf>
    <xf numFmtId="0" fontId="22" fillId="0" borderId="0" xfId="17" applyFont="1" applyAlignment="1">
      <alignment horizontal="right" vertical="center"/>
    </xf>
    <xf numFmtId="14" fontId="15" fillId="3" borderId="0" xfId="7" applyNumberFormat="1" applyFont="1" applyFill="1" applyAlignment="1">
      <alignment vertical="center"/>
    </xf>
    <xf numFmtId="0" fontId="16" fillId="0" borderId="22" xfId="7" quotePrefix="1" applyFont="1" applyFill="1" applyBorder="1" applyAlignment="1">
      <alignment vertical="center"/>
    </xf>
    <xf numFmtId="0" fontId="15" fillId="5" borderId="0" xfId="0" quotePrefix="1" applyFont="1" applyFill="1" applyAlignment="1">
      <alignment horizontal="center" vertical="center"/>
    </xf>
    <xf numFmtId="0" fontId="15" fillId="5" borderId="0" xfId="7" applyFont="1" applyFill="1" applyBorder="1" applyAlignment="1">
      <alignment horizontal="center" vertical="center"/>
    </xf>
    <xf numFmtId="10" fontId="15" fillId="5" borderId="27" xfId="7" applyNumberFormat="1" applyFont="1" applyFill="1" applyBorder="1" applyAlignment="1">
      <alignment horizontal="center" vertical="center"/>
    </xf>
    <xf numFmtId="0" fontId="15" fillId="7" borderId="40" xfId="11" quotePrefix="1" applyFont="1" applyFill="1" applyBorder="1" applyAlignment="1">
      <alignment horizontal="center" vertical="center"/>
    </xf>
    <xf numFmtId="0" fontId="16" fillId="13" borderId="2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5" borderId="13" xfId="0" applyFont="1" applyFill="1" applyBorder="1" applyAlignment="1">
      <alignment horizontal="right" vertical="center" indent="2"/>
    </xf>
    <xf numFmtId="0" fontId="16" fillId="10" borderId="12" xfId="7" applyFont="1" applyFill="1" applyBorder="1" applyAlignment="1">
      <alignment horizontal="right" vertical="center" indent="1"/>
    </xf>
    <xf numFmtId="0" fontId="20" fillId="0" borderId="0" xfId="0" applyFont="1"/>
    <xf numFmtId="0" fontId="16" fillId="11" borderId="0" xfId="0" quotePrefix="1" applyFont="1" applyFill="1" applyAlignment="1">
      <alignment horizontal="center" vertical="center"/>
    </xf>
    <xf numFmtId="0" fontId="16" fillId="13" borderId="34" xfId="0" applyFont="1" applyFill="1" applyBorder="1" applyAlignment="1">
      <alignment horizontal="center" vertical="center"/>
    </xf>
    <xf numFmtId="0" fontId="16" fillId="13" borderId="22" xfId="0" applyFont="1" applyFill="1" applyBorder="1" applyAlignment="1">
      <alignment horizontal="center" vertical="center"/>
    </xf>
    <xf numFmtId="0" fontId="16" fillId="13" borderId="34" xfId="17" applyFont="1" applyFill="1" applyBorder="1" applyAlignment="1">
      <alignment horizontal="center" vertical="center"/>
    </xf>
    <xf numFmtId="0" fontId="16" fillId="13" borderId="22" xfId="17" applyFont="1" applyFill="1" applyBorder="1" applyAlignment="1">
      <alignment horizontal="center" vertical="center"/>
    </xf>
    <xf numFmtId="0" fontId="16" fillId="11" borderId="0" xfId="0" applyFont="1" applyFill="1" applyAlignment="1">
      <alignment horizontal="center" vertical="center"/>
    </xf>
    <xf numFmtId="0" fontId="16" fillId="11" borderId="42" xfId="0" applyFont="1" applyFill="1" applyBorder="1" applyAlignment="1">
      <alignment horizontal="center" vertical="center"/>
    </xf>
    <xf numFmtId="0" fontId="33" fillId="7" borderId="0" xfId="0" applyFont="1" applyFill="1" applyAlignment="1">
      <alignment horizontal="left" vertical="center" wrapText="1" indent="1"/>
    </xf>
    <xf numFmtId="0" fontId="33" fillId="7" borderId="31" xfId="0" applyFont="1" applyFill="1" applyBorder="1" applyAlignment="1">
      <alignment horizontal="left" vertical="center" wrapText="1" indent="1"/>
    </xf>
    <xf numFmtId="0" fontId="33" fillId="7" borderId="0" xfId="7" applyFont="1" applyFill="1" applyAlignment="1">
      <alignment horizontal="left" vertical="center" wrapText="1" indent="1"/>
    </xf>
    <xf numFmtId="0" fontId="16" fillId="11" borderId="0" xfId="22" quotePrefix="1" applyFont="1" applyFill="1" applyAlignment="1" applyProtection="1">
      <alignment horizontal="center" vertical="center"/>
    </xf>
    <xf numFmtId="0" fontId="16" fillId="10" borderId="0" xfId="7" applyFont="1" applyFill="1" applyBorder="1" applyAlignment="1">
      <alignment horizontal="center" vertical="center"/>
    </xf>
    <xf numFmtId="0" fontId="16" fillId="10" borderId="42" xfId="7" applyFont="1" applyFill="1" applyBorder="1" applyAlignment="1">
      <alignment horizontal="center" vertical="center"/>
    </xf>
    <xf numFmtId="0" fontId="16" fillId="11" borderId="52" xfId="0" quotePrefix="1" applyFont="1" applyFill="1" applyBorder="1" applyAlignment="1">
      <alignment horizontal="center" vertical="center"/>
    </xf>
    <xf numFmtId="0" fontId="16" fillId="10" borderId="12" xfId="7" applyFont="1" applyFill="1" applyBorder="1" applyAlignment="1">
      <alignment horizontal="center" vertical="center"/>
    </xf>
    <xf numFmtId="0" fontId="19" fillId="14" borderId="31" xfId="0" applyFont="1" applyFill="1" applyBorder="1" applyAlignment="1">
      <alignment horizontal="center" vertical="center"/>
    </xf>
    <xf numFmtId="0" fontId="16" fillId="13" borderId="19" xfId="7" applyFont="1" applyFill="1" applyBorder="1" applyAlignment="1">
      <alignment horizontal="center" vertical="center"/>
    </xf>
    <xf numFmtId="0" fontId="16" fillId="13" borderId="9" xfId="7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5" fillId="13" borderId="22" xfId="7" applyFont="1" applyFill="1" applyBorder="1" applyAlignment="1">
      <alignment horizontal="left" vertical="center" indent="1"/>
    </xf>
    <xf numFmtId="0" fontId="25" fillId="13" borderId="0" xfId="7" applyFont="1" applyFill="1" applyAlignment="1">
      <alignment horizontal="left" vertical="center" indent="1"/>
    </xf>
    <xf numFmtId="0" fontId="25" fillId="13" borderId="0" xfId="7" applyFont="1" applyFill="1" applyBorder="1" applyAlignment="1">
      <alignment horizontal="left" vertical="center" indent="1"/>
    </xf>
    <xf numFmtId="0" fontId="16" fillId="10" borderId="0" xfId="7" applyFont="1" applyFill="1" applyAlignment="1">
      <alignment horizontal="center" vertical="center"/>
    </xf>
    <xf numFmtId="0" fontId="16" fillId="13" borderId="0" xfId="11" applyFont="1" applyFill="1" applyBorder="1" applyAlignment="1">
      <alignment horizontal="center" vertical="center"/>
    </xf>
    <xf numFmtId="0" fontId="16" fillId="11" borderId="22" xfId="0" quotePrefix="1" applyFont="1" applyFill="1" applyBorder="1" applyAlignment="1">
      <alignment horizontal="center" vertical="center"/>
    </xf>
    <xf numFmtId="0" fontId="16" fillId="13" borderId="22" xfId="8" applyFont="1" applyFill="1" applyBorder="1" applyAlignment="1">
      <alignment horizontal="center" vertical="center"/>
    </xf>
    <xf numFmtId="0" fontId="16" fillId="11" borderId="0" xfId="0" quotePrefix="1" applyFont="1" applyFill="1" applyBorder="1" applyAlignment="1">
      <alignment horizontal="center" vertical="center"/>
    </xf>
    <xf numFmtId="0" fontId="43" fillId="10" borderId="0" xfId="0" applyFont="1" applyFill="1" applyAlignment="1">
      <alignment horizontal="left" vertical="center" wrapText="1" indent="1"/>
    </xf>
    <xf numFmtId="0" fontId="16" fillId="10" borderId="0" xfId="0" applyFont="1" applyFill="1" applyAlignment="1">
      <alignment horizontal="center" vertical="center"/>
    </xf>
    <xf numFmtId="0" fontId="15" fillId="7" borderId="27" xfId="9" quotePrefix="1" applyFont="1" applyFill="1" applyBorder="1" applyAlignment="1">
      <alignment horizontal="left" vertical="center" indent="1"/>
    </xf>
    <xf numFmtId="0" fontId="15" fillId="7" borderId="0" xfId="9" quotePrefix="1" applyFont="1" applyFill="1" applyBorder="1" applyAlignment="1">
      <alignment horizontal="left" vertical="center" indent="1"/>
    </xf>
    <xf numFmtId="0" fontId="16" fillId="11" borderId="0" xfId="9" quotePrefix="1" applyFont="1" applyFill="1" applyAlignment="1">
      <alignment horizontal="center" vertical="center"/>
    </xf>
    <xf numFmtId="0" fontId="16" fillId="13" borderId="0" xfId="9" applyFont="1" applyFill="1" applyBorder="1" applyAlignment="1">
      <alignment horizontal="center" vertical="center"/>
    </xf>
    <xf numFmtId="0" fontId="16" fillId="13" borderId="22" xfId="9" applyFont="1" applyFill="1" applyBorder="1" applyAlignment="1">
      <alignment horizontal="center" vertical="center"/>
    </xf>
    <xf numFmtId="0" fontId="16" fillId="13" borderId="34" xfId="9" applyFont="1" applyFill="1" applyBorder="1" applyAlignment="1">
      <alignment horizontal="center" vertical="center"/>
    </xf>
    <xf numFmtId="190" fontId="15" fillId="7" borderId="27" xfId="9" quotePrefix="1" applyNumberFormat="1" applyFont="1" applyFill="1" applyBorder="1" applyAlignment="1">
      <alignment horizontal="left" vertical="center" indent="1"/>
    </xf>
    <xf numFmtId="190" fontId="15" fillId="7" borderId="0" xfId="9" quotePrefix="1" applyNumberFormat="1" applyFont="1" applyFill="1" applyBorder="1" applyAlignment="1">
      <alignment horizontal="left" vertical="center" indent="1"/>
    </xf>
    <xf numFmtId="0" fontId="16" fillId="11" borderId="0" xfId="89" quotePrefix="1" applyFont="1" applyFill="1" applyAlignment="1">
      <alignment horizontal="center" vertical="center"/>
    </xf>
    <xf numFmtId="0" fontId="27" fillId="0" borderId="0" xfId="89" applyFont="1" applyFill="1" applyBorder="1" applyAlignment="1">
      <alignment horizontal="center" vertical="center"/>
    </xf>
    <xf numFmtId="0" fontId="14" fillId="0" borderId="0" xfId="89" applyFont="1" applyFill="1" applyBorder="1" applyAlignment="1">
      <alignment horizontal="left" vertical="center" wrapText="1" indent="1"/>
    </xf>
    <xf numFmtId="0" fontId="24" fillId="10" borderId="31" xfId="89" applyFont="1" applyFill="1" applyBorder="1" applyAlignment="1">
      <alignment horizontal="center" vertical="center"/>
    </xf>
    <xf numFmtId="0" fontId="24" fillId="10" borderId="39" xfId="89" applyFont="1" applyFill="1" applyBorder="1" applyAlignment="1">
      <alignment horizontal="center" vertical="center"/>
    </xf>
    <xf numFmtId="0" fontId="16" fillId="14" borderId="34" xfId="89" applyFont="1" applyFill="1" applyBorder="1" applyAlignment="1">
      <alignment horizontal="center" vertical="center"/>
    </xf>
    <xf numFmtId="0" fontId="16" fillId="14" borderId="22" xfId="89" applyFont="1" applyFill="1" applyBorder="1" applyAlignment="1">
      <alignment horizontal="center" vertical="center"/>
    </xf>
    <xf numFmtId="0" fontId="14" fillId="7" borderId="0" xfId="89" applyFont="1" applyFill="1" applyAlignment="1">
      <alignment horizontal="center" vertical="center"/>
    </xf>
    <xf numFmtId="0" fontId="14" fillId="7" borderId="26" xfId="89" applyFont="1" applyFill="1" applyBorder="1" applyAlignment="1">
      <alignment horizontal="left" vertical="center" wrapText="1" indent="1"/>
    </xf>
    <xf numFmtId="0" fontId="14" fillId="7" borderId="31" xfId="89" applyFont="1" applyFill="1" applyBorder="1" applyAlignment="1">
      <alignment horizontal="left" vertical="center" wrapText="1" indent="1"/>
    </xf>
    <xf numFmtId="0" fontId="14" fillId="7" borderId="27" xfId="89" applyFont="1" applyFill="1" applyBorder="1" applyAlignment="1">
      <alignment horizontal="left" vertical="center" wrapText="1" indent="1"/>
    </xf>
    <xf numFmtId="0" fontId="14" fillId="7" borderId="0" xfId="89" applyFont="1" applyFill="1" applyBorder="1" applyAlignment="1">
      <alignment horizontal="left" vertical="center" wrapText="1" indent="1"/>
    </xf>
    <xf numFmtId="0" fontId="16" fillId="13" borderId="0" xfId="0" applyFont="1" applyFill="1" applyAlignment="1">
      <alignment horizontal="center" vertical="center"/>
    </xf>
    <xf numFmtId="0" fontId="16" fillId="13" borderId="9" xfId="0" applyFont="1" applyFill="1" applyBorder="1" applyAlignment="1">
      <alignment horizontal="center" vertical="center" wrapText="1"/>
    </xf>
    <xf numFmtId="0" fontId="16" fillId="13" borderId="10" xfId="0" applyFont="1" applyFill="1" applyBorder="1" applyAlignment="1">
      <alignment horizontal="center" vertical="center" wrapText="1"/>
    </xf>
    <xf numFmtId="0" fontId="16" fillId="13" borderId="0" xfId="0" applyFont="1" applyFill="1" applyBorder="1" applyAlignment="1">
      <alignment horizontal="center" vertical="center" wrapText="1"/>
    </xf>
    <xf numFmtId="0" fontId="16" fillId="13" borderId="27" xfId="0" applyFont="1" applyFill="1" applyBorder="1" applyAlignment="1">
      <alignment horizontal="center" vertical="center" wrapText="1"/>
    </xf>
    <xf numFmtId="0" fontId="16" fillId="13" borderId="0" xfId="7" applyFont="1" applyFill="1" applyBorder="1" applyAlignment="1">
      <alignment horizontal="center" vertical="center"/>
    </xf>
    <xf numFmtId="0" fontId="16" fillId="13" borderId="34" xfId="7" applyFont="1" applyFill="1" applyBorder="1" applyAlignment="1">
      <alignment horizontal="center" vertical="center"/>
    </xf>
    <xf numFmtId="0" fontId="16" fillId="13" borderId="22" xfId="7" applyFont="1" applyFill="1" applyBorder="1" applyAlignment="1">
      <alignment horizontal="center" vertical="center"/>
    </xf>
    <xf numFmtId="0" fontId="16" fillId="11" borderId="0" xfId="7" quotePrefix="1" applyFont="1" applyFill="1" applyBorder="1" applyAlignment="1">
      <alignment horizontal="center" vertical="center"/>
    </xf>
    <xf numFmtId="0" fontId="16" fillId="14" borderId="0" xfId="0" applyFont="1" applyFill="1" applyAlignment="1">
      <alignment horizontal="center" vertical="center"/>
    </xf>
    <xf numFmtId="0" fontId="25" fillId="13" borderId="2" xfId="7" applyFont="1" applyFill="1" applyBorder="1" applyAlignment="1">
      <alignment horizontal="center" vertical="center" textRotation="90"/>
    </xf>
    <xf numFmtId="0" fontId="25" fillId="14" borderId="0" xfId="7" applyFont="1" applyFill="1" applyBorder="1" applyAlignment="1">
      <alignment horizontal="center" vertical="center"/>
    </xf>
    <xf numFmtId="0" fontId="25" fillId="14" borderId="42" xfId="7" applyFont="1" applyFill="1" applyBorder="1" applyAlignment="1">
      <alignment horizontal="center" vertical="center"/>
    </xf>
    <xf numFmtId="0" fontId="25" fillId="13" borderId="9" xfId="7" applyFont="1" applyFill="1" applyBorder="1" applyAlignment="1">
      <alignment horizontal="center" vertical="center"/>
    </xf>
    <xf numFmtId="0" fontId="19" fillId="14" borderId="0" xfId="0" applyFont="1" applyFill="1" applyAlignment="1">
      <alignment horizontal="center" vertical="center"/>
    </xf>
    <xf numFmtId="0" fontId="16" fillId="11" borderId="22" xfId="22" quotePrefix="1" applyFont="1" applyFill="1" applyBorder="1" applyAlignment="1" applyProtection="1">
      <alignment horizontal="center" vertical="center"/>
    </xf>
    <xf numFmtId="0" fontId="16" fillId="11" borderId="0" xfId="0" quotePrefix="1" applyFont="1" applyFill="1" applyAlignment="1">
      <alignment horizontal="center" vertical="center" wrapText="1"/>
    </xf>
    <xf numFmtId="0" fontId="16" fillId="11" borderId="0" xfId="0" applyFont="1" applyFill="1" applyAlignment="1">
      <alignment horizontal="center" vertical="center" wrapText="1"/>
    </xf>
    <xf numFmtId="206" fontId="16" fillId="13" borderId="27" xfId="0" applyNumberFormat="1" applyFont="1" applyFill="1" applyBorder="1" applyAlignment="1">
      <alignment horizontal="center" vertical="center"/>
    </xf>
    <xf numFmtId="206" fontId="16" fillId="13" borderId="0" xfId="0" applyNumberFormat="1" applyFont="1" applyFill="1" applyBorder="1" applyAlignment="1">
      <alignment horizontal="center" vertical="center"/>
    </xf>
    <xf numFmtId="0" fontId="16" fillId="11" borderId="22" xfId="89" quotePrefix="1" applyFont="1" applyFill="1" applyBorder="1" applyAlignment="1">
      <alignment horizontal="center" vertical="center"/>
    </xf>
    <xf numFmtId="0" fontId="16" fillId="14" borderId="0" xfId="91" applyFont="1" applyFill="1" applyAlignment="1">
      <alignment horizontal="center" vertical="center" wrapText="1"/>
    </xf>
    <xf numFmtId="0" fontId="16" fillId="14" borderId="28" xfId="91" applyFont="1" applyFill="1" applyBorder="1" applyAlignment="1">
      <alignment horizontal="center" vertical="center"/>
    </xf>
    <xf numFmtId="0" fontId="16" fillId="14" borderId="34" xfId="91" applyFont="1" applyFill="1" applyBorder="1" applyAlignment="1">
      <alignment horizontal="center" vertical="center"/>
    </xf>
    <xf numFmtId="0" fontId="16" fillId="14" borderId="0" xfId="91" applyFont="1" applyFill="1" applyBorder="1" applyAlignment="1">
      <alignment horizontal="center" vertical="center"/>
    </xf>
    <xf numFmtId="0" fontId="19" fillId="11" borderId="0" xfId="0" quotePrefix="1" applyFont="1" applyFill="1" applyAlignment="1">
      <alignment horizontal="center" vertical="center"/>
    </xf>
    <xf numFmtId="0" fontId="16" fillId="41" borderId="31" xfId="0" applyFont="1" applyFill="1" applyBorder="1" applyAlignment="1">
      <alignment horizontal="center" vertical="center"/>
    </xf>
    <xf numFmtId="0" fontId="16" fillId="41" borderId="0" xfId="0" applyFont="1" applyFill="1" applyAlignment="1">
      <alignment horizontal="center" vertical="center"/>
    </xf>
    <xf numFmtId="0" fontId="33" fillId="5" borderId="0" xfId="0" applyFont="1" applyFill="1" applyAlignment="1">
      <alignment horizontal="left" vertical="center" wrapText="1" indent="1"/>
    </xf>
    <xf numFmtId="0" fontId="16" fillId="11" borderId="22" xfId="7" quotePrefix="1" applyFont="1" applyFill="1" applyBorder="1" applyAlignment="1">
      <alignment horizontal="center" vertical="center"/>
    </xf>
    <xf numFmtId="0" fontId="16" fillId="13" borderId="0" xfId="91" applyFont="1" applyFill="1" applyBorder="1" applyAlignment="1">
      <alignment horizontal="left" vertical="center" indent="1"/>
    </xf>
    <xf numFmtId="0" fontId="16" fillId="10" borderId="40" xfId="91" applyFont="1" applyFill="1" applyBorder="1" applyAlignment="1">
      <alignment horizontal="center" vertical="center"/>
    </xf>
    <xf numFmtId="0" fontId="16" fillId="10" borderId="12" xfId="91" applyFont="1" applyFill="1" applyBorder="1" applyAlignment="1">
      <alignment horizontal="center" vertical="center"/>
    </xf>
    <xf numFmtId="0" fontId="16" fillId="10" borderId="32" xfId="91" applyFont="1" applyFill="1" applyBorder="1" applyAlignment="1">
      <alignment horizontal="center" vertical="center"/>
    </xf>
    <xf numFmtId="0" fontId="16" fillId="11" borderId="22" xfId="92" quotePrefix="1" applyFont="1" applyFill="1" applyBorder="1" applyAlignment="1">
      <alignment horizontal="center" vertical="center"/>
    </xf>
    <xf numFmtId="0" fontId="33" fillId="5" borderId="0" xfId="11" applyFont="1" applyFill="1" applyBorder="1" applyAlignment="1">
      <alignment horizontal="center" vertical="center" wrapText="1"/>
    </xf>
    <xf numFmtId="0" fontId="25" fillId="10" borderId="12" xfId="11" applyFont="1" applyFill="1" applyBorder="1" applyAlignment="1">
      <alignment horizontal="center" vertical="center" wrapText="1"/>
    </xf>
    <xf numFmtId="0" fontId="16" fillId="11" borderId="40" xfId="92" quotePrefix="1" applyFont="1" applyFill="1" applyBorder="1" applyAlignment="1">
      <alignment horizontal="center" vertical="center"/>
    </xf>
    <xf numFmtId="0" fontId="16" fillId="11" borderId="12" xfId="92" quotePrefix="1" applyFont="1" applyFill="1" applyBorder="1" applyAlignment="1">
      <alignment horizontal="center" vertical="center"/>
    </xf>
    <xf numFmtId="0" fontId="16" fillId="11" borderId="32" xfId="92" quotePrefix="1" applyFont="1" applyFill="1" applyBorder="1" applyAlignment="1">
      <alignment horizontal="center" vertical="center"/>
    </xf>
    <xf numFmtId="0" fontId="25" fillId="13" borderId="34" xfId="0" applyFont="1" applyFill="1" applyBorder="1" applyAlignment="1">
      <alignment horizontal="center" vertical="center"/>
    </xf>
    <xf numFmtId="0" fontId="25" fillId="13" borderId="22" xfId="0" applyFont="1" applyFill="1" applyBorder="1" applyAlignment="1">
      <alignment horizontal="center" vertical="center"/>
    </xf>
    <xf numFmtId="0" fontId="25" fillId="13" borderId="2" xfId="91" applyFont="1" applyFill="1" applyBorder="1" applyAlignment="1">
      <alignment horizontal="center" vertical="center"/>
    </xf>
    <xf numFmtId="0" fontId="25" fillId="13" borderId="11" xfId="91" applyFont="1" applyFill="1" applyBorder="1" applyAlignment="1">
      <alignment horizontal="center" vertical="center"/>
    </xf>
    <xf numFmtId="0" fontId="25" fillId="13" borderId="9" xfId="91" applyFont="1" applyFill="1" applyBorder="1" applyAlignment="1">
      <alignment horizontal="center" vertical="center"/>
    </xf>
    <xf numFmtId="0" fontId="25" fillId="13" borderId="10" xfId="91" applyFont="1" applyFill="1" applyBorder="1" applyAlignment="1">
      <alignment horizontal="center" vertical="center"/>
    </xf>
    <xf numFmtId="0" fontId="25" fillId="13" borderId="1" xfId="91" applyFont="1" applyFill="1" applyBorder="1" applyAlignment="1">
      <alignment horizontal="center" vertical="center"/>
    </xf>
    <xf numFmtId="0" fontId="16" fillId="13" borderId="0" xfId="0" applyFont="1" applyFill="1" applyBorder="1" applyAlignment="1">
      <alignment horizontal="center" vertical="center"/>
    </xf>
    <xf numFmtId="0" fontId="16" fillId="14" borderId="0" xfId="7" applyFont="1" applyFill="1" applyAlignment="1">
      <alignment horizontal="center" vertical="center"/>
    </xf>
    <xf numFmtId="0" fontId="16" fillId="14" borderId="42" xfId="7" applyFont="1" applyFill="1" applyBorder="1" applyAlignment="1">
      <alignment horizontal="center" vertical="center"/>
    </xf>
    <xf numFmtId="0" fontId="16" fillId="13" borderId="27" xfId="0" applyFont="1" applyFill="1" applyBorder="1" applyAlignment="1">
      <alignment horizontal="center" vertical="center"/>
    </xf>
    <xf numFmtId="0" fontId="16" fillId="13" borderId="22" xfId="22" quotePrefix="1" applyFont="1" applyFill="1" applyBorder="1" applyAlignment="1" applyProtection="1">
      <alignment horizontal="center" vertical="center"/>
    </xf>
    <xf numFmtId="0" fontId="15" fillId="5" borderId="0" xfId="9" applyFont="1" applyFill="1" applyBorder="1" applyAlignment="1">
      <alignment horizontal="center" vertical="center"/>
    </xf>
    <xf numFmtId="0" fontId="15" fillId="5" borderId="0" xfId="9" quotePrefix="1" applyFont="1" applyFill="1" applyBorder="1" applyAlignment="1">
      <alignment horizontal="center" vertical="center"/>
    </xf>
    <xf numFmtId="0" fontId="33" fillId="6" borderId="0" xfId="0" applyFont="1" applyFill="1" applyBorder="1" applyAlignment="1">
      <alignment horizontal="left" vertical="center" wrapText="1" indent="1"/>
    </xf>
    <xf numFmtId="0" fontId="16" fillId="11" borderId="0" xfId="22" quotePrefix="1" applyFont="1" applyFill="1" applyBorder="1" applyAlignment="1" applyProtection="1">
      <alignment horizontal="center" vertical="center"/>
    </xf>
    <xf numFmtId="0" fontId="16" fillId="13" borderId="0" xfId="23" applyFont="1" applyFill="1" applyAlignment="1">
      <alignment horizontal="left" vertical="center" indent="1"/>
    </xf>
    <xf numFmtId="0" fontId="16" fillId="10" borderId="0" xfId="23" applyFont="1" applyFill="1" applyAlignment="1">
      <alignment horizontal="center" vertical="center"/>
    </xf>
    <xf numFmtId="0" fontId="16" fillId="14" borderId="22" xfId="10" applyFont="1" applyFill="1" applyBorder="1" applyAlignment="1">
      <alignment horizontal="left" vertical="center" indent="4"/>
    </xf>
    <xf numFmtId="0" fontId="25" fillId="13" borderId="47" xfId="91" applyFont="1" applyFill="1" applyBorder="1" applyAlignment="1">
      <alignment horizontal="center" vertical="center"/>
    </xf>
    <xf numFmtId="0" fontId="16" fillId="13" borderId="26" xfId="10" applyFont="1" applyFill="1" applyBorder="1" applyAlignment="1">
      <alignment horizontal="center" vertical="center" wrapText="1"/>
    </xf>
    <xf numFmtId="0" fontId="16" fillId="13" borderId="27" xfId="10" applyFont="1" applyFill="1" applyBorder="1" applyAlignment="1">
      <alignment horizontal="center" vertical="center" wrapText="1"/>
    </xf>
    <xf numFmtId="0" fontId="25" fillId="13" borderId="50" xfId="91" applyFont="1" applyFill="1" applyBorder="1" applyAlignment="1">
      <alignment horizontal="center" vertical="center"/>
    </xf>
    <xf numFmtId="0" fontId="25" fillId="13" borderId="48" xfId="91" applyFont="1" applyFill="1" applyBorder="1" applyAlignment="1">
      <alignment horizontal="center" vertical="center"/>
    </xf>
    <xf numFmtId="0" fontId="25" fillId="13" borderId="49" xfId="91" applyFont="1" applyFill="1" applyBorder="1" applyAlignment="1">
      <alignment horizontal="center" vertical="center"/>
    </xf>
    <xf numFmtId="0" fontId="16" fillId="13" borderId="22" xfId="0" applyFont="1" applyFill="1" applyBorder="1" applyAlignment="1">
      <alignment horizontal="center" vertical="center" wrapText="1"/>
    </xf>
    <xf numFmtId="0" fontId="16" fillId="13" borderId="13" xfId="0" applyFont="1" applyFill="1" applyBorder="1" applyAlignment="1">
      <alignment horizontal="center" vertical="center"/>
    </xf>
    <xf numFmtId="0" fontId="16" fillId="13" borderId="28" xfId="0" applyFont="1" applyFill="1" applyBorder="1" applyAlignment="1">
      <alignment horizontal="center" vertical="center"/>
    </xf>
    <xf numFmtId="0" fontId="16" fillId="13" borderId="13" xfId="0" applyFont="1" applyFill="1" applyBorder="1" applyAlignment="1">
      <alignment horizontal="center" vertical="center" wrapText="1"/>
    </xf>
    <xf numFmtId="0" fontId="16" fillId="13" borderId="28" xfId="0" applyFont="1" applyFill="1" applyBorder="1" applyAlignment="1">
      <alignment horizontal="center" vertical="center" wrapText="1"/>
    </xf>
    <xf numFmtId="0" fontId="25" fillId="13" borderId="0" xfId="7" applyFont="1" applyFill="1" applyBorder="1" applyAlignment="1">
      <alignment horizontal="center" vertical="center"/>
    </xf>
    <xf numFmtId="0" fontId="25" fillId="13" borderId="27" xfId="7" applyFont="1" applyFill="1" applyBorder="1" applyAlignment="1">
      <alignment horizontal="center" vertical="center"/>
    </xf>
    <xf numFmtId="0" fontId="25" fillId="10" borderId="0" xfId="0" applyFont="1" applyFill="1" applyBorder="1" applyAlignment="1">
      <alignment horizontal="center" vertical="center"/>
    </xf>
    <xf numFmtId="2" fontId="15" fillId="7" borderId="27" xfId="0" quotePrefix="1" applyNumberFormat="1" applyFont="1" applyFill="1" applyBorder="1" applyAlignment="1">
      <alignment horizontal="center" vertical="center"/>
    </xf>
    <xf numFmtId="2" fontId="15" fillId="7" borderId="0" xfId="0" quotePrefix="1" applyNumberFormat="1" applyFont="1" applyFill="1" applyBorder="1" applyAlignment="1">
      <alignment horizontal="center" vertical="center"/>
    </xf>
    <xf numFmtId="0" fontId="19" fillId="13" borderId="0" xfId="0" applyFont="1" applyFill="1" applyBorder="1" applyAlignment="1">
      <alignment horizontal="center" vertical="center"/>
    </xf>
  </cellXfs>
  <cellStyles count="94">
    <cellStyle name="20% - Accent3 2" xfId="29"/>
    <cellStyle name="20% - Accent6 2" xfId="30"/>
    <cellStyle name="Accent1 - 20%" xfId="31"/>
    <cellStyle name="Accent1 - 40%" xfId="32"/>
    <cellStyle name="Accent1 - 60%" xfId="33"/>
    <cellStyle name="Accent1 2" xfId="34"/>
    <cellStyle name="Accent2 - 20%" xfId="35"/>
    <cellStyle name="Accent2 - 40%" xfId="36"/>
    <cellStyle name="Accent2 - 60%" xfId="37"/>
    <cellStyle name="Accent2 2" xfId="38"/>
    <cellStyle name="Accent3 - 20%" xfId="39"/>
    <cellStyle name="Accent3 - 40%" xfId="40"/>
    <cellStyle name="Accent3 - 60%" xfId="41"/>
    <cellStyle name="Accent4 - 20%" xfId="42"/>
    <cellStyle name="Accent4 - 40%" xfId="43"/>
    <cellStyle name="Accent4 - 60%" xfId="44"/>
    <cellStyle name="Accent5 - 20%" xfId="45"/>
    <cellStyle name="Accent5 - 40%" xfId="46"/>
    <cellStyle name="Accent5 - 60%" xfId="47"/>
    <cellStyle name="Accent6 - 20%" xfId="48"/>
    <cellStyle name="Accent6 - 40%" xfId="49"/>
    <cellStyle name="Accent6 - 60%" xfId="50"/>
    <cellStyle name="Comma [0] 2" xfId="24"/>
    <cellStyle name="Comma [0] 3" xfId="25"/>
    <cellStyle name="Comma [0] 4" xfId="51"/>
    <cellStyle name="Comma 2" xfId="52"/>
    <cellStyle name="Comma 2 2" xfId="53"/>
    <cellStyle name="Comma 3" xfId="54"/>
    <cellStyle name="Comma 4" xfId="55"/>
    <cellStyle name="ContentsHyperlink" xfId="56"/>
    <cellStyle name="Currency 10" xfId="57"/>
    <cellStyle name="Currency 11" xfId="58"/>
    <cellStyle name="Currency 12" xfId="59"/>
    <cellStyle name="Currency 13" xfId="60"/>
    <cellStyle name="Currency 14" xfId="61"/>
    <cellStyle name="Currency 15" xfId="62"/>
    <cellStyle name="Currency 2" xfId="2"/>
    <cellStyle name="Currency 2 2" xfId="63"/>
    <cellStyle name="Currency 2 3" xfId="64"/>
    <cellStyle name="Currency 3" xfId="3"/>
    <cellStyle name="Currency 3 2" xfId="65"/>
    <cellStyle name="Currency 4" xfId="4"/>
    <cellStyle name="Currency 4 2" xfId="66"/>
    <cellStyle name="Currency 5" xfId="67"/>
    <cellStyle name="Currency 5 2" xfId="68"/>
    <cellStyle name="Currency 6" xfId="69"/>
    <cellStyle name="Currency 6 2" xfId="70"/>
    <cellStyle name="Currency 7" xfId="71"/>
    <cellStyle name="Currency 7 2" xfId="72"/>
    <cellStyle name="Currency 8" xfId="73"/>
    <cellStyle name="Currency 8 2" xfId="74"/>
    <cellStyle name="Currency 9" xfId="75"/>
    <cellStyle name="Dezimal [0]_Compiling Utility Macros" xfId="5"/>
    <cellStyle name="Dezimal_Compiling Utility Macros" xfId="6"/>
    <cellStyle name="Emphasis 1" xfId="76"/>
    <cellStyle name="Emphasis 2" xfId="77"/>
    <cellStyle name="Emphasis 3" xfId="78"/>
    <cellStyle name="Heading 1 2" xfId="79"/>
    <cellStyle name="Hipertaut" xfId="22" builtinId="8"/>
    <cellStyle name="Hyperlink 2" xfId="80"/>
    <cellStyle name="Hyperlink 3" xfId="81"/>
    <cellStyle name="Input 2" xfId="82"/>
    <cellStyle name="Koma" xfId="1" builtinId="3"/>
    <cellStyle name="Koma [0]" xfId="21" builtinId="6"/>
    <cellStyle name="Normal" xfId="0" builtinId="0"/>
    <cellStyle name="Normal 2" xfId="7"/>
    <cellStyle name="Normal 2 2" xfId="83"/>
    <cellStyle name="Normal 2 3" xfId="84"/>
    <cellStyle name="Normal 3" xfId="8"/>
    <cellStyle name="Normal 3 2" xfId="85"/>
    <cellStyle name="Normal 4" xfId="17"/>
    <cellStyle name="Normal 4 2" xfId="20"/>
    <cellStyle name="Normal 4 2 2" xfId="89"/>
    <cellStyle name="Normal 5" xfId="23"/>
    <cellStyle name="Normal 6" xfId="28"/>
    <cellStyle name="Normal 6 2" xfId="91"/>
    <cellStyle name="Normal 7" xfId="86"/>
    <cellStyle name="Normal 8" xfId="90"/>
    <cellStyle name="Normal 9" xfId="92"/>
    <cellStyle name="Normal_REGRESI" xfId="9"/>
    <cellStyle name="Normal_Sheet5" xfId="18"/>
    <cellStyle name="Normal_Sheet5_1" xfId="19"/>
    <cellStyle name="Normal_SOAL" xfId="10"/>
    <cellStyle name="Normal_SOAL 2" xfId="27"/>
    <cellStyle name="Normal_SSTAT" xfId="11"/>
    <cellStyle name="Percent 2" xfId="26"/>
    <cellStyle name="Percent 3" xfId="87"/>
    <cellStyle name="Percent 3 2" xfId="93"/>
    <cellStyle name="Persen" xfId="12" builtinId="5"/>
    <cellStyle name="Sheet Title" xfId="88"/>
    <cellStyle name="Standard_Anpassen der Amortisation" xfId="13"/>
    <cellStyle name="update" xfId="14"/>
    <cellStyle name="Währung [0]_Compiling Utility Macros" xfId="15"/>
    <cellStyle name="Währung_Compiling Utility Macros" xfId="16"/>
  </cellStyles>
  <dxfs count="22">
    <dxf>
      <font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color theme="1"/>
      </font>
      <fill>
        <patternFill>
          <bgColor theme="0" tint="-0.1499679555650502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/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0000FF"/>
      </font>
      <fill>
        <patternFill>
          <bgColor rgb="FF0000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/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0000FF"/>
      </font>
      <fill>
        <patternFill>
          <bgColor rgb="FF0000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vertical/>
        <horizontal/>
      </border>
    </dxf>
    <dxf>
      <font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0000FF"/>
      <color rgb="FF00FF00"/>
      <color rgb="FF006600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externalLink" Target="externalLinks/externalLink1.xml"/><Relationship Id="rId9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82468832507097"/>
          <c:y val="4.6879441693918167E-2"/>
          <c:w val="0.81591353985842607"/>
          <c:h val="0.6860032519136966"/>
        </c:manualLayout>
      </c:layout>
      <c:lineChart>
        <c:grouping val="standard"/>
        <c:varyColors val="0"/>
        <c:ser>
          <c:idx val="0"/>
          <c:order val="0"/>
          <c:tx>
            <c:strRef>
              <c:f>'FTEST dan F.TEST '!$C$7</c:f>
              <c:strCache>
                <c:ptCount val="1"/>
                <c:pt idx="0">
                  <c:v>Daerah 1</c:v>
                </c:pt>
              </c:strCache>
            </c:strRef>
          </c:tx>
          <c:marker>
            <c:symbol val="none"/>
          </c:marker>
          <c:cat>
            <c:strRef>
              <c:f>'FTEST dan F.TEST '!$B$9:$B$14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'FTEST dan F.TEST '!$C$9:$C$14</c:f>
              <c:numCache>
                <c:formatCode>_(* #,##0_);_(* \(#,##0\);_(* "-"_);_(@_)</c:formatCode>
                <c:ptCount val="6"/>
                <c:pt idx="0">
                  <c:v>1450</c:v>
                </c:pt>
                <c:pt idx="1">
                  <c:v>1247</c:v>
                </c:pt>
                <c:pt idx="2">
                  <c:v>1020</c:v>
                </c:pt>
                <c:pt idx="3">
                  <c:v>985</c:v>
                </c:pt>
                <c:pt idx="4">
                  <c:v>1780</c:v>
                </c:pt>
                <c:pt idx="5">
                  <c:v>1450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9D-48F8-A886-5F4EF2EB6D27}"/>
            </c:ext>
          </c:extLst>
        </c:ser>
        <c:ser>
          <c:idx val="1"/>
          <c:order val="1"/>
          <c:tx>
            <c:strRef>
              <c:f>'FTEST dan F.TEST '!$D$7</c:f>
              <c:strCache>
                <c:ptCount val="1"/>
                <c:pt idx="0">
                  <c:v>Daerah 2</c:v>
                </c:pt>
              </c:strCache>
            </c:strRef>
          </c:tx>
          <c:marker>
            <c:symbol val="none"/>
          </c:marker>
          <c:cat>
            <c:strRef>
              <c:f>'FTEST dan F.TEST '!$B$9:$B$14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'FTEST dan F.TEST '!$D$9:$D$14</c:f>
              <c:numCache>
                <c:formatCode>_(* #,##0_);_(* \(#,##0\);_(* "-"_);_(@_)</c:formatCode>
                <c:ptCount val="6"/>
                <c:pt idx="0">
                  <c:v>1350</c:v>
                </c:pt>
                <c:pt idx="1">
                  <c:v>1157</c:v>
                </c:pt>
                <c:pt idx="2">
                  <c:v>1450</c:v>
                </c:pt>
                <c:pt idx="3">
                  <c:v>980</c:v>
                </c:pt>
                <c:pt idx="4">
                  <c:v>1690</c:v>
                </c:pt>
                <c:pt idx="5">
                  <c:v>1070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9D-48F8-A886-5F4EF2EB6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508552"/>
        <c:axId val="294508944"/>
      </c:lineChart>
      <c:catAx>
        <c:axId val="294508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id-ID"/>
          </a:p>
        </c:txPr>
        <c:crossAx val="294508944"/>
        <c:crosses val="autoZero"/>
        <c:auto val="1"/>
        <c:lblAlgn val="ctr"/>
        <c:lblOffset val="100"/>
        <c:noMultiLvlLbl val="0"/>
      </c:catAx>
      <c:valAx>
        <c:axId val="294508944"/>
        <c:scaling>
          <c:orientation val="minMax"/>
          <c:max val="2000"/>
          <c:min val="800"/>
        </c:scaling>
        <c:delete val="0"/>
        <c:axPos val="l"/>
        <c:majorGridlines/>
        <c:numFmt formatCode="_(* #,##0_);_(* \(#,##0\);_(* &quot;-&quot;_);_(@_)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id-ID"/>
          </a:p>
        </c:txPr>
        <c:crossAx val="2945085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lang="en-US"/>
          </a:pPr>
          <a:endParaRPr lang="id-ID"/>
        </a:p>
      </c:txPr>
    </c:legend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lang="en-US"/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0.13017386638824824"/>
          <c:y val="2.3654535039797548E-2"/>
          <c:w val="0.83001881606261363"/>
          <c:h val="0.79017857142858006"/>
        </c:manualLayout>
      </c:layout>
      <c:lineChart>
        <c:grouping val="standard"/>
        <c:varyColors val="0"/>
        <c:ser>
          <c:idx val="1"/>
          <c:order val="0"/>
          <c:tx>
            <c:strRef>
              <c:f>INTERCEPT!$B$10</c:f>
              <c:strCache>
                <c:ptCount val="1"/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INTERCEPT!$C$8:$E$8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INTERCEPT!$C$9:$E$9</c:f>
              <c:numCache>
                <c:formatCode>#,##0</c:formatCode>
                <c:ptCount val="3"/>
                <c:pt idx="0">
                  <c:v>775800</c:v>
                </c:pt>
                <c:pt idx="1">
                  <c:v>865250</c:v>
                </c:pt>
                <c:pt idx="2">
                  <c:v>975750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90-44F2-BCA8-03EFBF491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510904"/>
        <c:axId val="294511296"/>
      </c:lineChart>
      <c:catAx>
        <c:axId val="29451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9451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511296"/>
        <c:scaling>
          <c:orientation val="minMax"/>
          <c:max val="1000000"/>
          <c:min val="75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94510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06" r="0.75000000000000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73278090083707"/>
          <c:y val="0.10465155891003119"/>
          <c:w val="0.85531288510346037"/>
          <c:h val="0.7364368960335577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LINEST!$C$7:$C$8</c:f>
              <c:strCache>
                <c:ptCount val="2"/>
                <c:pt idx="0">
                  <c:v>Penjualan</c:v>
                </c:pt>
                <c:pt idx="1">
                  <c:v>(y)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LINEST!$B$9:$B$20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LINEST!$C$9:$C$20</c:f>
              <c:numCache>
                <c:formatCode>#,##0_);\(#,##0\)</c:formatCode>
                <c:ptCount val="12"/>
                <c:pt idx="0">
                  <c:v>1232</c:v>
                </c:pt>
                <c:pt idx="1">
                  <c:v>1000</c:v>
                </c:pt>
                <c:pt idx="2">
                  <c:v>1029</c:v>
                </c:pt>
                <c:pt idx="3">
                  <c:v>1350</c:v>
                </c:pt>
                <c:pt idx="4">
                  <c:v>1425</c:v>
                </c:pt>
                <c:pt idx="5">
                  <c:v>1674</c:v>
                </c:pt>
                <c:pt idx="6">
                  <c:v>1875</c:v>
                </c:pt>
                <c:pt idx="7">
                  <c:v>1980</c:v>
                </c:pt>
                <c:pt idx="8">
                  <c:v>1580</c:v>
                </c:pt>
                <c:pt idx="9">
                  <c:v>1750</c:v>
                </c:pt>
                <c:pt idx="10">
                  <c:v>1800</c:v>
                </c:pt>
                <c:pt idx="11">
                  <c:v>1975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1F-4D46-837A-7F3E526AE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512472"/>
        <c:axId val="294512864"/>
      </c:scatterChart>
      <c:valAx>
        <c:axId val="294512472"/>
        <c:scaling>
          <c:orientation val="minMax"/>
          <c:max val="1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94512864"/>
        <c:crosses val="autoZero"/>
        <c:crossBetween val="midCat"/>
        <c:majorUnit val="1"/>
      </c:valAx>
      <c:valAx>
        <c:axId val="294512864"/>
        <c:scaling>
          <c:orientation val="minMax"/>
        </c:scaling>
        <c:delete val="0"/>
        <c:axPos val="l"/>
        <c:numFmt formatCode="#,##0_);\(#,##0\)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945124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50915750915903"/>
          <c:y val="0.90697674418604646"/>
          <c:w val="0.23260073260073261"/>
          <c:h val="7.75193798449614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en-US" sz="78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06" r="0.75000000000000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6530906593564"/>
          <c:y val="0.10343045640695704"/>
          <c:w val="0.70848391832376889"/>
          <c:h val="0.71874301704504984"/>
        </c:manualLayout>
      </c:layout>
      <c:scatterChart>
        <c:scatterStyle val="lineMarker"/>
        <c:varyColors val="0"/>
        <c:ser>
          <c:idx val="0"/>
          <c:order val="0"/>
          <c:tx>
            <c:strRef>
              <c:f>LOGEST!$C$7:$C$8</c:f>
              <c:strCache>
                <c:ptCount val="2"/>
                <c:pt idx="0">
                  <c:v>Penjualan</c:v>
                </c:pt>
                <c:pt idx="1">
                  <c:v>(y)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LOGEST!$B$9:$B$14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LOGEST!$C$9:$C$14</c:f>
              <c:numCache>
                <c:formatCode>#,##0_);\(#,##0\)</c:formatCode>
                <c:ptCount val="6"/>
                <c:pt idx="0">
                  <c:v>1232</c:v>
                </c:pt>
                <c:pt idx="1">
                  <c:v>975</c:v>
                </c:pt>
                <c:pt idx="2">
                  <c:v>1029</c:v>
                </c:pt>
                <c:pt idx="3">
                  <c:v>1350</c:v>
                </c:pt>
                <c:pt idx="4">
                  <c:v>1425</c:v>
                </c:pt>
                <c:pt idx="5">
                  <c:v>1674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AD-4EDF-A3CD-82B1B7D61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018904"/>
        <c:axId val="296019296"/>
      </c:scatterChart>
      <c:valAx>
        <c:axId val="296018904"/>
        <c:scaling>
          <c:orientation val="minMax"/>
          <c:max val="6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96019296"/>
        <c:crosses val="autoZero"/>
        <c:crossBetween val="midCat"/>
      </c:valAx>
      <c:valAx>
        <c:axId val="296019296"/>
        <c:scaling>
          <c:orientation val="minMax"/>
          <c:max val="1800"/>
          <c:min val="600"/>
        </c:scaling>
        <c:delete val="0"/>
        <c:axPos val="l"/>
        <c:numFmt formatCode="#,##0_);\(#,##0\)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29601890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8571428571514"/>
          <c:y val="0.91135067372656853"/>
          <c:w val="0.32926403307867064"/>
          <c:h val="7.801445456025099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en-U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d-ID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06" r="0.750000000000006" t="1" header="0.5" footer="0.5"/>
    <c:pageSetup/>
  </c:printSettings>
</c:chartSpace>
</file>

<file path=xl/ctrlProps/ctrlProp1.xml><?xml version="1.0" encoding="utf-8"?>
<formControlPr xmlns="http://schemas.microsoft.com/office/spreadsheetml/2009/9/main" objectType="Scroll" dx="16" fmlaLink="$E$10" horiz="1" max="2" min="1" page="10" val="2"/>
</file>

<file path=xl/ctrlProps/ctrlProp10.xml><?xml version="1.0" encoding="utf-8"?>
<formControlPr xmlns="http://schemas.microsoft.com/office/spreadsheetml/2009/9/main" objectType="Scroll" dx="22" fmlaLink="$D$11" horiz="1" max="5" min="2" page="10" val="3"/>
</file>

<file path=xl/ctrlProps/ctrlProp100.xml><?xml version="1.0" encoding="utf-8"?>
<formControlPr xmlns="http://schemas.microsoft.com/office/spreadsheetml/2009/9/main" objectType="Scroll" dx="16" fmlaLink="$A$11" horiz="1" max="2" min="1" page="10" val="2"/>
</file>

<file path=xl/ctrlProps/ctrlProp101.xml><?xml version="1.0" encoding="utf-8"?>
<formControlPr xmlns="http://schemas.microsoft.com/office/spreadsheetml/2009/9/main" objectType="Scroll" dx="16" fmlaLink="$H$7" horiz="1" inc="5" max="40" page="10" val="0"/>
</file>

<file path=xl/ctrlProps/ctrlProp102.xml><?xml version="1.0" encoding="utf-8"?>
<formControlPr xmlns="http://schemas.microsoft.com/office/spreadsheetml/2009/9/main" objectType="Scroll" dx="16" fmlaLink="$G$6" horiz="1" max="2" min="1" page="10" val="2"/>
</file>

<file path=xl/ctrlProps/ctrlProp103.xml><?xml version="1.0" encoding="utf-8"?>
<formControlPr xmlns="http://schemas.microsoft.com/office/spreadsheetml/2009/9/main" objectType="Scroll" dx="16" fmlaLink="$G$7" horiz="1" max="3" min="1" page="10" val="3"/>
</file>

<file path=xl/ctrlProps/ctrlProp104.xml><?xml version="1.0" encoding="utf-8"?>
<formControlPr xmlns="http://schemas.microsoft.com/office/spreadsheetml/2009/9/main" objectType="Scroll" dx="16" fmlaLink="$E$9" horiz="1" max="2" min="1" page="10"/>
</file>

<file path=xl/ctrlProps/ctrlProp11.xml><?xml version="1.0" encoding="utf-8"?>
<formControlPr xmlns="http://schemas.microsoft.com/office/spreadsheetml/2009/9/main" objectType="Scroll" dx="22" fmlaLink="$D$7" horiz="1" max="10" min="5" page="10" val="8"/>
</file>

<file path=xl/ctrlProps/ctrlProp12.xml><?xml version="1.0" encoding="utf-8"?>
<formControlPr xmlns="http://schemas.microsoft.com/office/spreadsheetml/2009/9/main" objectType="Scroll" dx="22" fmlaLink="$D$8" horiz="1" max="12" min="5" page="10" val="11"/>
</file>

<file path=xl/ctrlProps/ctrlProp13.xml><?xml version="1.0" encoding="utf-8"?>
<formControlPr xmlns="http://schemas.microsoft.com/office/spreadsheetml/2009/9/main" objectType="Scroll" dx="22" fmlaLink="$D$9" horiz="1" max="3" min="1" page="10"/>
</file>

<file path=xl/ctrlProps/ctrlProp14.xml><?xml version="1.0" encoding="utf-8"?>
<formControlPr xmlns="http://schemas.microsoft.com/office/spreadsheetml/2009/9/main" objectType="Scroll" dx="22" fmlaLink="$D$10" horiz="1" max="5" min="2" page="10" val="3"/>
</file>

<file path=xl/ctrlProps/ctrlProp15.xml><?xml version="1.0" encoding="utf-8"?>
<formControlPr xmlns="http://schemas.microsoft.com/office/spreadsheetml/2009/9/main" objectType="Scroll" dx="16" fmlaLink="$D$6" horiz="1" max="2" min="1" page="10" val="2"/>
</file>

<file path=xl/ctrlProps/ctrlProp16.xml><?xml version="1.0" encoding="utf-8"?>
<formControlPr xmlns="http://schemas.microsoft.com/office/spreadsheetml/2009/9/main" objectType="Scroll" dx="16" fmlaLink="$C$7" horiz="1" max="5" min="1" page="10" val="4"/>
</file>

<file path=xl/ctrlProps/ctrlProp17.xml><?xml version="1.0" encoding="utf-8"?>
<formControlPr xmlns="http://schemas.microsoft.com/office/spreadsheetml/2009/9/main" objectType="Scroll" dx="16" fmlaLink="$C$8" horiz="1" max="12" min="4" page="10" val="10"/>
</file>

<file path=xl/ctrlProps/ctrlProp18.xml><?xml version="1.0" encoding="utf-8"?>
<formControlPr xmlns="http://schemas.microsoft.com/office/spreadsheetml/2009/9/main" objectType="Scroll" dx="16" fmlaLink="$D$9" horiz="1" max="7" min="3" page="10" val="3"/>
</file>

<file path=xl/ctrlProps/ctrlProp19.xml><?xml version="1.0" encoding="utf-8"?>
<formControlPr xmlns="http://schemas.microsoft.com/office/spreadsheetml/2009/9/main" objectType="Scroll" dx="16" fmlaLink="$D$10" horiz="1" max="2" min="1" page="10" val="2"/>
</file>

<file path=xl/ctrlProps/ctrlProp2.xml><?xml version="1.0" encoding="utf-8"?>
<formControlPr xmlns="http://schemas.microsoft.com/office/spreadsheetml/2009/9/main" objectType="Scroll" dx="16" fmlaLink="$F$8" horiz="1" inc="50" max="3500" min="1500" page="10" val="2000"/>
</file>

<file path=xl/ctrlProps/ctrlProp20.xml><?xml version="1.0" encoding="utf-8"?>
<formControlPr xmlns="http://schemas.microsoft.com/office/spreadsheetml/2009/9/main" objectType="Scroll" dx="16" fmlaLink="$D$6" horiz="1" max="100" min="5" page="10" val="60"/>
</file>

<file path=xl/ctrlProps/ctrlProp21.xml><?xml version="1.0" encoding="utf-8"?>
<formControlPr xmlns="http://schemas.microsoft.com/office/spreadsheetml/2009/9/main" objectType="Scroll" dx="16" fmlaLink="$E$7" horiz="1" inc="5" max="95" min="5" page="10" val="75"/>
</file>

<file path=xl/ctrlProps/ctrlProp22.xml><?xml version="1.0" encoding="utf-8"?>
<formControlPr xmlns="http://schemas.microsoft.com/office/spreadsheetml/2009/9/main" objectType="Scroll" dx="16" fmlaLink="$D$8" horiz="1" max="95" min="4" page="10" val="45"/>
</file>

<file path=xl/ctrlProps/ctrlProp23.xml><?xml version="1.0" encoding="utf-8"?>
<formControlPr xmlns="http://schemas.microsoft.com/office/spreadsheetml/2009/9/main" objectType="Scroll" dx="16" fmlaLink="$D$9" horiz="1" max="95" min="3" page="10" val="50"/>
</file>

<file path=xl/ctrlProps/ctrlProp24.xml><?xml version="1.0" encoding="utf-8"?>
<formControlPr xmlns="http://schemas.microsoft.com/office/spreadsheetml/2009/9/main" objectType="Scroll" dx="16" fmlaLink="$C$7" horiz="1" max="20" min="4" page="10" val="6"/>
</file>

<file path=xl/ctrlProps/ctrlProp25.xml><?xml version="1.0" encoding="utf-8"?>
<formControlPr xmlns="http://schemas.microsoft.com/office/spreadsheetml/2009/9/main" objectType="Scroll" dx="16" fmlaLink="$D$8" horiz="1" inc="5" max="95" min="5" page="10" val="50"/>
</file>

<file path=xl/ctrlProps/ctrlProp26.xml><?xml version="1.0" encoding="utf-8"?>
<formControlPr xmlns="http://schemas.microsoft.com/office/spreadsheetml/2009/9/main" objectType="Scroll" dx="16" fmlaLink="$D$9" horiz="1" inc="5" max="75" min="20" page="10" val="75"/>
</file>

<file path=xl/ctrlProps/ctrlProp27.xml><?xml version="1.0" encoding="utf-8"?>
<formControlPr xmlns="http://schemas.microsoft.com/office/spreadsheetml/2009/9/main" objectType="Scroll" dx="16" fmlaLink="$C$8" horiz="1" max="20" min="4" page="10" val="6"/>
</file>

<file path=xl/ctrlProps/ctrlProp28.xml><?xml version="1.0" encoding="utf-8"?>
<formControlPr xmlns="http://schemas.microsoft.com/office/spreadsheetml/2009/9/main" objectType="Scroll" dx="16" fmlaLink="$D$9" horiz="1" max="100" page="10" val="50"/>
</file>

<file path=xl/ctrlProps/ctrlProp29.xml><?xml version="1.0" encoding="utf-8"?>
<formControlPr xmlns="http://schemas.microsoft.com/office/spreadsheetml/2009/9/main" objectType="Scroll" dx="16" fmlaLink="$D$10" horiz="1" max="100" page="10" val="75"/>
</file>

<file path=xl/ctrlProps/ctrlProp3.xml><?xml version="1.0" encoding="utf-8"?>
<formControlPr xmlns="http://schemas.microsoft.com/office/spreadsheetml/2009/9/main" objectType="Scroll" dx="16" fmlaLink="$F$8" horiz="1" inc="50" max="2000" min="1500" page="10" val="2000"/>
</file>

<file path=xl/ctrlProps/ctrlProp30.xml><?xml version="1.0" encoding="utf-8"?>
<formControlPr xmlns="http://schemas.microsoft.com/office/spreadsheetml/2009/9/main" objectType="Scroll" dx="22" horiz="1" max="100" page="10" val="0"/>
</file>

<file path=xl/ctrlProps/ctrlProp31.xml><?xml version="1.0" encoding="utf-8"?>
<formControlPr xmlns="http://schemas.microsoft.com/office/spreadsheetml/2009/9/main" objectType="Scroll" dx="22" fmlaLink="$D$8" horiz="1" max="100" min="1" page="10" val="44"/>
</file>

<file path=xl/ctrlProps/ctrlProp32.xml><?xml version="1.0" encoding="utf-8"?>
<formControlPr xmlns="http://schemas.microsoft.com/office/spreadsheetml/2009/9/main" objectType="Scroll" dx="22" fmlaLink="$E$9" horiz="1" max="2" min="1" page="10" val="2"/>
</file>

<file path=xl/ctrlProps/ctrlProp33.xml><?xml version="1.0" encoding="utf-8"?>
<formControlPr xmlns="http://schemas.microsoft.com/office/spreadsheetml/2009/9/main" objectType="Scroll" dx="22" fmlaLink="$D$8" horiz="1" max="100" min="1" page="10" val="16"/>
</file>

<file path=xl/ctrlProps/ctrlProp34.xml><?xml version="1.0" encoding="utf-8"?>
<formControlPr xmlns="http://schemas.microsoft.com/office/spreadsheetml/2009/9/main" objectType="Scroll" dx="16" fmlaLink="$E$8" horiz="1" max="50" min="1" page="10" val="48"/>
</file>

<file path=xl/ctrlProps/ctrlProp35.xml><?xml version="1.0" encoding="utf-8"?>
<formControlPr xmlns="http://schemas.microsoft.com/office/spreadsheetml/2009/9/main" objectType="Scroll" dx="16" fmlaLink="$F$7" horiz="1" max="6" min="1" page="10" val="4"/>
</file>

<file path=xl/ctrlProps/ctrlProp36.xml><?xml version="1.0" encoding="utf-8"?>
<formControlPr xmlns="http://schemas.microsoft.com/office/spreadsheetml/2009/9/main" objectType="Scroll" dx="22" fmlaLink="$D$8" horiz="1" max="100" min="1" page="10" val="20"/>
</file>

<file path=xl/ctrlProps/ctrlProp37.xml><?xml version="1.0" encoding="utf-8"?>
<formControlPr xmlns="http://schemas.microsoft.com/office/spreadsheetml/2009/9/main" objectType="Scroll" dx="22" fmlaLink="$D$8" horiz="1" max="100" min="1" page="10" val="20"/>
</file>

<file path=xl/ctrlProps/ctrlProp38.xml><?xml version="1.0" encoding="utf-8"?>
<formControlPr xmlns="http://schemas.microsoft.com/office/spreadsheetml/2009/9/main" objectType="Scroll" dx="16" fmlaLink="$D$7" horiz="1" max="3" min="1" page="10" val="3"/>
</file>

<file path=xl/ctrlProps/ctrlProp39.xml><?xml version="1.0" encoding="utf-8"?>
<formControlPr xmlns="http://schemas.microsoft.com/office/spreadsheetml/2009/9/main" objectType="Scroll" dx="16" fmlaLink="$E$7" horiz="1" max="3" min="1" page="10" val="2"/>
</file>

<file path=xl/ctrlProps/ctrlProp4.xml><?xml version="1.0" encoding="utf-8"?>
<formControlPr xmlns="http://schemas.microsoft.com/office/spreadsheetml/2009/9/main" objectType="Scroll" dx="16" fmlaLink="$F$9" horiz="1" inc="50" max="3500" min="2000" page="10" val="2500"/>
</file>

<file path=xl/ctrlProps/ctrlProp40.xml><?xml version="1.0" encoding="utf-8"?>
<formControlPr xmlns="http://schemas.microsoft.com/office/spreadsheetml/2009/9/main" objectType="Scroll" dx="16" fmlaLink="$D$9" horiz="1" max="100" min="1" page="10" val="50"/>
</file>

<file path=xl/ctrlProps/ctrlProp41.xml><?xml version="1.0" encoding="utf-8"?>
<formControlPr xmlns="http://schemas.microsoft.com/office/spreadsheetml/2009/9/main" objectType="Scroll" dx="16" fmlaLink="$E$13" horiz="1" max="90" min="30" page="10" val="50"/>
</file>

<file path=xl/ctrlProps/ctrlProp42.xml><?xml version="1.0" encoding="utf-8"?>
<formControlPr xmlns="http://schemas.microsoft.com/office/spreadsheetml/2009/9/main" objectType="Scroll" dx="16" fmlaLink="$E$7" horiz="1" max="3" min="1" page="10"/>
</file>

<file path=xl/ctrlProps/ctrlProp43.xml><?xml version="1.0" encoding="utf-8"?>
<formControlPr xmlns="http://schemas.microsoft.com/office/spreadsheetml/2009/9/main" objectType="Scroll" dx="16" fmlaLink="$D$9" horiz="1" max="100" min="1" page="10" val="50"/>
</file>

<file path=xl/ctrlProps/ctrlProp44.xml><?xml version="1.0" encoding="utf-8"?>
<formControlPr xmlns="http://schemas.microsoft.com/office/spreadsheetml/2009/9/main" objectType="Scroll" dx="16" fmlaLink="$H$9" horiz="1" max="3" min="1" page="10" val="3"/>
</file>

<file path=xl/ctrlProps/ctrlProp45.xml><?xml version="1.0" encoding="utf-8"?>
<formControlPr xmlns="http://schemas.microsoft.com/office/spreadsheetml/2009/9/main" objectType="Scroll" dx="16" fmlaLink="$H$12" horiz="1" max="4" min="1" page="10" val="4"/>
</file>

<file path=xl/ctrlProps/ctrlProp46.xml><?xml version="1.0" encoding="utf-8"?>
<formControlPr xmlns="http://schemas.microsoft.com/office/spreadsheetml/2009/9/main" objectType="Scroll" dx="16" fmlaLink="$H$9" horiz="1" max="2" min="1" page="10"/>
</file>

<file path=xl/ctrlProps/ctrlProp47.xml><?xml version="1.0" encoding="utf-8"?>
<formControlPr xmlns="http://schemas.microsoft.com/office/spreadsheetml/2009/9/main" objectType="Scroll" dx="16" fmlaLink="$H$8" horiz="1" max="4" min="1" page="10"/>
</file>

<file path=xl/ctrlProps/ctrlProp48.xml><?xml version="1.0" encoding="utf-8"?>
<formControlPr xmlns="http://schemas.microsoft.com/office/spreadsheetml/2009/9/main" objectType="Scroll" dx="16" fmlaLink="$H$10" horiz="1" max="3" min="1" page="10"/>
</file>

<file path=xl/ctrlProps/ctrlProp49.xml><?xml version="1.0" encoding="utf-8"?>
<formControlPr xmlns="http://schemas.microsoft.com/office/spreadsheetml/2009/9/main" objectType="Scroll" dx="16" fmlaLink="$D$6" horiz="1" inc="5" max="100" page="10" val="20"/>
</file>

<file path=xl/ctrlProps/ctrlProp5.xml><?xml version="1.0" encoding="utf-8"?>
<formControlPr xmlns="http://schemas.microsoft.com/office/spreadsheetml/2009/9/main" objectType="Scroll" dx="22" fmlaLink="$D$6" horiz="1" max="3" min="1" page="10" val="2"/>
</file>

<file path=xl/ctrlProps/ctrlProp50.xml><?xml version="1.0" encoding="utf-8"?>
<formControlPr xmlns="http://schemas.microsoft.com/office/spreadsheetml/2009/9/main" objectType="Scroll" dx="16" fmlaLink="$C$7" horiz="1" max="10" min="1" page="10" val="10"/>
</file>

<file path=xl/ctrlProps/ctrlProp51.xml><?xml version="1.0" encoding="utf-8"?>
<formControlPr xmlns="http://schemas.microsoft.com/office/spreadsheetml/2009/9/main" objectType="Scroll" dx="16" fmlaLink="$D$8" horiz="1" max="2" min="1" page="10" val="2"/>
</file>

<file path=xl/ctrlProps/ctrlProp52.xml><?xml version="1.0" encoding="utf-8"?>
<formControlPr xmlns="http://schemas.microsoft.com/office/spreadsheetml/2009/9/main" objectType="Scroll" dx="16" fmlaLink="$H$6" horiz="1" max="7" min="4" page="10" val="7"/>
</file>

<file path=xl/ctrlProps/ctrlProp53.xml><?xml version="1.0" encoding="utf-8"?>
<formControlPr xmlns="http://schemas.microsoft.com/office/spreadsheetml/2009/9/main" objectType="Scroll" dx="16" fmlaLink="$H$6" horiz="1" max="7" min="4" page="10" val="7"/>
</file>

<file path=xl/ctrlProps/ctrlProp54.xml><?xml version="1.0" encoding="utf-8"?>
<formControlPr xmlns="http://schemas.microsoft.com/office/spreadsheetml/2009/9/main" objectType="Scroll" dx="16" fmlaLink="$E$7" horiz="1" max="2" min="1" page="10"/>
</file>

<file path=xl/ctrlProps/ctrlProp55.xml><?xml version="1.0" encoding="utf-8"?>
<formControlPr xmlns="http://schemas.microsoft.com/office/spreadsheetml/2009/9/main" objectType="Scroll" dx="22" fmlaLink="$H$8" horiz="1" max="20" min="4" page="10" val="10"/>
</file>

<file path=xl/ctrlProps/ctrlProp56.xml><?xml version="1.0" encoding="utf-8"?>
<formControlPr xmlns="http://schemas.microsoft.com/office/spreadsheetml/2009/9/main" objectType="Scroll" dx="22" fmlaLink="$H$9" horiz="1" max="20" min="4" page="10" val="8"/>
</file>

<file path=xl/ctrlProps/ctrlProp57.xml><?xml version="1.0" encoding="utf-8"?>
<formControlPr xmlns="http://schemas.microsoft.com/office/spreadsheetml/2009/9/main" objectType="Scroll" dx="22" fmlaLink="$I$8" horiz="1" max="18" min="1" page="10" val="3"/>
</file>

<file path=xl/ctrlProps/ctrlProp58.xml><?xml version="1.0" encoding="utf-8"?>
<formControlPr xmlns="http://schemas.microsoft.com/office/spreadsheetml/2009/9/main" objectType="Scroll" dx="22" fmlaLink="$I$9" horiz="1" max="33" min="1" page="10" val="5"/>
</file>

<file path=xl/ctrlProps/ctrlProp59.xml><?xml version="1.0" encoding="utf-8"?>
<formControlPr xmlns="http://schemas.microsoft.com/office/spreadsheetml/2009/9/main" objectType="Scroll" dx="22" fmlaLink="$I$8" horiz="1" max="18" min="1" page="10" val="3"/>
</file>

<file path=xl/ctrlProps/ctrlProp6.xml><?xml version="1.0" encoding="utf-8"?>
<formControlPr xmlns="http://schemas.microsoft.com/office/spreadsheetml/2009/9/main" objectType="Scroll" dx="22" fmlaLink="$D$7" horiz="1" max="10" min="5" page="10" val="8"/>
</file>

<file path=xl/ctrlProps/ctrlProp60.xml><?xml version="1.0" encoding="utf-8"?>
<formControlPr xmlns="http://schemas.microsoft.com/office/spreadsheetml/2009/9/main" objectType="Scroll" dx="22" fmlaLink="$I$9" horiz="1" max="33" min="1" page="10" val="10"/>
</file>

<file path=xl/ctrlProps/ctrlProp61.xml><?xml version="1.0" encoding="utf-8"?>
<formControlPr xmlns="http://schemas.microsoft.com/office/spreadsheetml/2009/9/main" objectType="Scroll" dx="22" fmlaLink="$E$7" horiz="1" max="198" page="10" val="196"/>
</file>

<file path=xl/ctrlProps/ctrlProp62.xml><?xml version="1.0" encoding="utf-8"?>
<formControlPr xmlns="http://schemas.microsoft.com/office/spreadsheetml/2009/9/main" objectType="Scroll" dx="22" fmlaLink="$E$7" horiz="1" max="198" page="10" val="184"/>
</file>

<file path=xl/ctrlProps/ctrlProp63.xml><?xml version="1.0" encoding="utf-8"?>
<formControlPr xmlns="http://schemas.microsoft.com/office/spreadsheetml/2009/9/main" objectType="Scroll" dx="22" fmlaLink="$E$8" horiz="1" max="10" min="1" page="10" val="9"/>
</file>

<file path=xl/ctrlProps/ctrlProp64.xml><?xml version="1.0" encoding="utf-8"?>
<formControlPr xmlns="http://schemas.microsoft.com/office/spreadsheetml/2009/9/main" objectType="Scroll" dx="22" fmlaLink="$E$9" horiz="1" max="10" min="1" page="10" val="2"/>
</file>

<file path=xl/ctrlProps/ctrlProp65.xml><?xml version="1.0" encoding="utf-8"?>
<formControlPr xmlns="http://schemas.microsoft.com/office/spreadsheetml/2009/9/main" objectType="Scroll" dx="22" fmlaLink="$F$10" horiz="1" max="2" min="1" page="10" val="2"/>
</file>

<file path=xl/ctrlProps/ctrlProp66.xml><?xml version="1.0" encoding="utf-8"?>
<formControlPr xmlns="http://schemas.microsoft.com/office/spreadsheetml/2009/9/main" objectType="Scroll" dx="22" fmlaLink="$E$8" horiz="1" max="10" min="1" page="10" val="9"/>
</file>

<file path=xl/ctrlProps/ctrlProp67.xml><?xml version="1.0" encoding="utf-8"?>
<formControlPr xmlns="http://schemas.microsoft.com/office/spreadsheetml/2009/9/main" objectType="Scroll" dx="22" fmlaLink="$E$9" horiz="1" max="10" min="1" page="10" val="2"/>
</file>

<file path=xl/ctrlProps/ctrlProp68.xml><?xml version="1.0" encoding="utf-8"?>
<formControlPr xmlns="http://schemas.microsoft.com/office/spreadsheetml/2009/9/main" objectType="Scroll" dx="22" fmlaLink="$D$6" horiz="1" max="10" min="3" page="10" val="6"/>
</file>

<file path=xl/ctrlProps/ctrlProp69.xml><?xml version="1.0" encoding="utf-8"?>
<formControlPr xmlns="http://schemas.microsoft.com/office/spreadsheetml/2009/9/main" objectType="Scroll" dx="22" fmlaLink="$D$8" horiz="1" max="5" min="1" page="10"/>
</file>

<file path=xl/ctrlProps/ctrlProp7.xml><?xml version="1.0" encoding="utf-8"?>
<formControlPr xmlns="http://schemas.microsoft.com/office/spreadsheetml/2009/9/main" objectType="Scroll" dx="22" fmlaLink="$D$8" horiz="1" max="12" min="5" page="10" val="10"/>
</file>

<file path=xl/ctrlProps/ctrlProp70.xml><?xml version="1.0" encoding="utf-8"?>
<formControlPr xmlns="http://schemas.microsoft.com/office/spreadsheetml/2009/9/main" objectType="Scroll" dx="16" fmlaLink="$D$6" horiz="1" max="2020" min="2010" page="10" val="2012"/>
</file>

<file path=xl/ctrlProps/ctrlProp71.xml><?xml version="1.0" encoding="utf-8"?>
<formControlPr xmlns="http://schemas.microsoft.com/office/spreadsheetml/2009/9/main" objectType="Scroll" dx="16" fmlaLink="$J$10" horiz="1" max="2" min="1" page="10"/>
</file>

<file path=xl/ctrlProps/ctrlProp72.xml><?xml version="1.0" encoding="utf-8"?>
<formControlPr xmlns="http://schemas.microsoft.com/office/spreadsheetml/2009/9/main" objectType="Scroll" dx="16" fmlaLink="$E$8" horiz="1" max="10" min="1" page="10" val="4"/>
</file>

<file path=xl/ctrlProps/ctrlProp73.xml><?xml version="1.0" encoding="utf-8"?>
<formControlPr xmlns="http://schemas.microsoft.com/office/spreadsheetml/2009/9/main" objectType="Scroll" dx="16" fmlaLink="$E$9" horiz="1" max="25" min="1" page="10" val="20"/>
</file>

<file path=xl/ctrlProps/ctrlProp74.xml><?xml version="1.0" encoding="utf-8"?>
<formControlPr xmlns="http://schemas.microsoft.com/office/spreadsheetml/2009/9/main" objectType="Scroll" dx="16" fmlaLink="$E$10" horiz="1" max="20" min="4" page="10" val="15"/>
</file>

<file path=xl/ctrlProps/ctrlProp75.xml><?xml version="1.0" encoding="utf-8"?>
<formControlPr xmlns="http://schemas.microsoft.com/office/spreadsheetml/2009/9/main" objectType="Scroll" dx="16" fmlaLink="$E$11" horiz="1" max="250" min="25" page="10" val="200"/>
</file>

<file path=xl/ctrlProps/ctrlProp76.xml><?xml version="1.0" encoding="utf-8"?>
<formControlPr xmlns="http://schemas.microsoft.com/office/spreadsheetml/2009/9/main" objectType="Scroll" dx="16" fmlaLink="$G$7" horiz="1" max="15" min="1" page="10" val="5"/>
</file>

<file path=xl/ctrlProps/ctrlProp77.xml><?xml version="1.0" encoding="utf-8"?>
<formControlPr xmlns="http://schemas.microsoft.com/office/spreadsheetml/2009/9/main" objectType="Scroll" dx="16" fmlaLink="$G$7" horiz="1" max="15" min="1" page="10" val="12"/>
</file>

<file path=xl/ctrlProps/ctrlProp78.xml><?xml version="1.0" encoding="utf-8"?>
<formControlPr xmlns="http://schemas.microsoft.com/office/spreadsheetml/2009/9/main" objectType="Scroll" dx="16" fmlaLink="$E$8" horiz="1" max="2" min="1" page="10"/>
</file>

<file path=xl/ctrlProps/ctrlProp79.xml><?xml version="1.0" encoding="utf-8"?>
<formControlPr xmlns="http://schemas.microsoft.com/office/spreadsheetml/2009/9/main" objectType="Scroll" dx="16" fmlaLink="$E$8" horiz="1" max="2" min="1" page="10"/>
</file>

<file path=xl/ctrlProps/ctrlProp8.xml><?xml version="1.0" encoding="utf-8"?>
<formControlPr xmlns="http://schemas.microsoft.com/office/spreadsheetml/2009/9/main" objectType="Scroll" dx="22" fmlaLink="$E$9" horiz="1" max="2" min="1" page="10"/>
</file>

<file path=xl/ctrlProps/ctrlProp80.xml><?xml version="1.0" encoding="utf-8"?>
<formControlPr xmlns="http://schemas.microsoft.com/office/spreadsheetml/2009/9/main" objectType="Scroll" dx="16" fmlaLink="$E$20" horiz="1" max="100" page="10" val="15"/>
</file>

<file path=xl/ctrlProps/ctrlProp81.xml><?xml version="1.0" encoding="utf-8"?>
<formControlPr xmlns="http://schemas.microsoft.com/office/spreadsheetml/2009/9/main" objectType="Scroll" dx="16" fmlaLink="$E$19" horiz="1" max="100" page="10" val="40"/>
</file>

<file path=xl/ctrlProps/ctrlProp82.xml><?xml version="1.0" encoding="utf-8"?>
<formControlPr xmlns="http://schemas.microsoft.com/office/spreadsheetml/2009/9/main" objectType="Scroll" dx="22" fmlaLink="$E$11" horiz="1" max="4" min="1" page="10" val="4"/>
</file>

<file path=xl/ctrlProps/ctrlProp83.xml><?xml version="1.0" encoding="utf-8"?>
<formControlPr xmlns="http://schemas.microsoft.com/office/spreadsheetml/2009/9/main" objectType="Scroll" dx="22" fmlaLink="$E$17" horiz="1" max="2" min="1" page="10" val="2"/>
</file>

<file path=xl/ctrlProps/ctrlProp84.xml><?xml version="1.0" encoding="utf-8"?>
<formControlPr xmlns="http://schemas.microsoft.com/office/spreadsheetml/2009/9/main" objectType="Scroll" dx="22" fmlaLink="$E$16" horiz="1" max="4" min="1" page="10"/>
</file>

<file path=xl/ctrlProps/ctrlProp85.xml><?xml version="1.0" encoding="utf-8"?>
<formControlPr xmlns="http://schemas.microsoft.com/office/spreadsheetml/2009/9/main" objectType="Scroll" dx="16" fmlaLink="$E$6" horiz="1" inc="5" max="100" min="10" page="10" val="25"/>
</file>

<file path=xl/ctrlProps/ctrlProp86.xml><?xml version="1.0" encoding="utf-8"?>
<formControlPr xmlns="http://schemas.microsoft.com/office/spreadsheetml/2009/9/main" objectType="Scroll" dx="16" fmlaLink="$E$7" horiz="1" max="20" min="4" page="10" val="8"/>
</file>

<file path=xl/ctrlProps/ctrlProp87.xml><?xml version="1.0" encoding="utf-8"?>
<formControlPr xmlns="http://schemas.microsoft.com/office/spreadsheetml/2009/9/main" objectType="Scroll" dx="16" fmlaLink="$F$8" horiz="1" inc="5" max="50" min="20" page="10" val="30"/>
</file>

<file path=xl/ctrlProps/ctrlProp88.xml><?xml version="1.0" encoding="utf-8"?>
<formControlPr xmlns="http://schemas.microsoft.com/office/spreadsheetml/2009/9/main" objectType="Scroll" dx="16" fmlaLink="$H$6" horiz="1" max="20" min="1" page="10" val="13"/>
</file>

<file path=xl/ctrlProps/ctrlProp89.xml><?xml version="1.0" encoding="utf-8"?>
<formControlPr xmlns="http://schemas.microsoft.com/office/spreadsheetml/2009/9/main" objectType="Scroll" dx="16" fmlaLink="$H$9" horiz="1" max="2" min="1" page="10" val="2"/>
</file>

<file path=xl/ctrlProps/ctrlProp9.xml><?xml version="1.0" encoding="utf-8"?>
<formControlPr xmlns="http://schemas.microsoft.com/office/spreadsheetml/2009/9/main" objectType="Scroll" dx="22" fmlaLink="$D$10" horiz="1" max="3" min="1" page="10"/>
</file>

<file path=xl/ctrlProps/ctrlProp90.xml><?xml version="1.0" encoding="utf-8"?>
<formControlPr xmlns="http://schemas.microsoft.com/office/spreadsheetml/2009/9/main" objectType="Scroll" dx="16" fmlaLink="$H$6" horiz="1" inc="5" max="90" min="40" page="10" val="40"/>
</file>

<file path=xl/ctrlProps/ctrlProp91.xml><?xml version="1.0" encoding="utf-8"?>
<formControlPr xmlns="http://schemas.microsoft.com/office/spreadsheetml/2009/9/main" objectType="Scroll" dx="16" fmlaLink="$F$6" horiz="1" inc="5" max="100" page="10" val="5"/>
</file>

<file path=xl/ctrlProps/ctrlProp92.xml><?xml version="1.0" encoding="utf-8"?>
<formControlPr xmlns="http://schemas.microsoft.com/office/spreadsheetml/2009/9/main" objectType="Scroll" dx="16" fmlaLink="$L$6" horiz="1" max="75" page="10" val="75"/>
</file>

<file path=xl/ctrlProps/ctrlProp93.xml><?xml version="1.0" encoding="utf-8"?>
<formControlPr xmlns="http://schemas.microsoft.com/office/spreadsheetml/2009/9/main" objectType="Scroll" dx="16" fmlaLink="$F$12" horiz="1" max="4" min="1" page="10" val="3"/>
</file>

<file path=xl/ctrlProps/ctrlProp94.xml><?xml version="1.0" encoding="utf-8"?>
<formControlPr xmlns="http://schemas.microsoft.com/office/spreadsheetml/2009/9/main" objectType="Scroll" dx="16" fmlaLink="$G$7" horiz="1" max="20" min="1" page="10"/>
</file>

<file path=xl/ctrlProps/ctrlProp95.xml><?xml version="1.0" encoding="utf-8"?>
<formControlPr xmlns="http://schemas.microsoft.com/office/spreadsheetml/2009/9/main" objectType="Scroll" dx="16" fmlaLink="$K$6" horiz="1" max="4" page="10" val="2"/>
</file>

<file path=xl/ctrlProps/ctrlProp96.xml><?xml version="1.0" encoding="utf-8"?>
<formControlPr xmlns="http://schemas.microsoft.com/office/spreadsheetml/2009/9/main" objectType="Scroll" dx="16" fmlaLink="$G$7" horiz="1" max="1" page="10"/>
</file>

<file path=xl/ctrlProps/ctrlProp97.xml><?xml version="1.0" encoding="utf-8"?>
<formControlPr xmlns="http://schemas.microsoft.com/office/spreadsheetml/2009/9/main" objectType="Scroll" dx="16" fmlaLink="$F$8" horiz="1" max="15" min="1" page="10" val="11"/>
</file>

<file path=xl/ctrlProps/ctrlProp98.xml><?xml version="1.0" encoding="utf-8"?>
<formControlPr xmlns="http://schemas.microsoft.com/office/spreadsheetml/2009/9/main" objectType="Scroll" dx="22" fmlaLink="$A$8" horiz="1" max="1" page="10" val="0"/>
</file>

<file path=xl/ctrlProps/ctrlProp99.xml><?xml version="1.0" encoding="utf-8"?>
<formControlPr xmlns="http://schemas.microsoft.com/office/spreadsheetml/2009/9/main" objectType="Scroll" dx="16" fmlaLink="$G$7" horiz="1" max="14" min="1" page="10" val="9"/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hyperlink" Target="#MENU!E15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847725</xdr:colOff>
          <xdr:row>9</xdr:row>
          <xdr:rowOff>28575</xdr:rowOff>
        </xdr:from>
        <xdr:to>
          <xdr:col>5</xdr:col>
          <xdr:colOff>1333500</xdr:colOff>
          <xdr:row>10</xdr:row>
          <xdr:rowOff>0</xdr:rowOff>
        </xdr:to>
        <xdr:sp macro="" textlink="">
          <xdr:nvSpPr>
            <xdr:cNvPr id="54273" name="Scroll Bar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1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447675</xdr:colOff>
          <xdr:row>6</xdr:row>
          <xdr:rowOff>9525</xdr:rowOff>
        </xdr:from>
        <xdr:to>
          <xdr:col>3</xdr:col>
          <xdr:colOff>933450</xdr:colOff>
          <xdr:row>6</xdr:row>
          <xdr:rowOff>171450</xdr:rowOff>
        </xdr:to>
        <xdr:sp macro="" textlink="">
          <xdr:nvSpPr>
            <xdr:cNvPr id="335873" name="Scroll Bar 1" hidden="1">
              <a:extLst>
                <a:ext uri="{63B3BB69-23CF-44E3-9099-C40C66FF867C}">
                  <a14:compatExt spid="_x0000_s335873"/>
                </a:ext>
                <a:ext uri="{FF2B5EF4-FFF2-40B4-BE49-F238E27FC236}">
                  <a16:creationId xmlns:a16="http://schemas.microsoft.com/office/drawing/2014/main" id="{00000000-0008-0000-0A00-00000120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1733550</xdr:colOff>
          <xdr:row>7</xdr:row>
          <xdr:rowOff>28575</xdr:rowOff>
        </xdr:from>
        <xdr:to>
          <xdr:col>2</xdr:col>
          <xdr:colOff>2219325</xdr:colOff>
          <xdr:row>7</xdr:row>
          <xdr:rowOff>190500</xdr:rowOff>
        </xdr:to>
        <xdr:sp macro="" textlink="">
          <xdr:nvSpPr>
            <xdr:cNvPr id="234497" name="Scroll Bar 1" hidden="1">
              <a:extLst>
                <a:ext uri="{63B3BB69-23CF-44E3-9099-C40C66FF867C}">
                  <a14:compatExt spid="_x0000_s234497"/>
                </a:ext>
                <a:ext uri="{FF2B5EF4-FFF2-40B4-BE49-F238E27FC236}">
                  <a16:creationId xmlns:a16="http://schemas.microsoft.com/office/drawing/2014/main" id="{00000000-0008-0000-0B00-00000194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1733550</xdr:colOff>
          <xdr:row>8</xdr:row>
          <xdr:rowOff>28575</xdr:rowOff>
        </xdr:from>
        <xdr:to>
          <xdr:col>2</xdr:col>
          <xdr:colOff>2219325</xdr:colOff>
          <xdr:row>8</xdr:row>
          <xdr:rowOff>190500</xdr:rowOff>
        </xdr:to>
        <xdr:sp macro="" textlink="">
          <xdr:nvSpPr>
            <xdr:cNvPr id="234499" name="Scroll Bar 3" hidden="1">
              <a:extLst>
                <a:ext uri="{63B3BB69-23CF-44E3-9099-C40C66FF867C}">
                  <a14:compatExt spid="_x0000_s234499"/>
                </a:ext>
                <a:ext uri="{FF2B5EF4-FFF2-40B4-BE49-F238E27FC236}">
                  <a16:creationId xmlns:a16="http://schemas.microsoft.com/office/drawing/2014/main" id="{00000000-0008-0000-0B00-00000394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0</xdr:colOff>
      <xdr:row>3</xdr:row>
      <xdr:rowOff>161925</xdr:rowOff>
    </xdr:from>
    <xdr:to>
      <xdr:col>10</xdr:col>
      <xdr:colOff>9525</xdr:colOff>
      <xdr:row>8</xdr:row>
      <xdr:rowOff>133350</xdr:rowOff>
    </xdr:to>
    <xdr:sp macro="" textlink="">
      <xdr:nvSpPr>
        <xdr:cNvPr id="5" name="Freeform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/>
      </xdr:nvSpPr>
      <xdr:spPr bwMode="auto">
        <a:xfrm>
          <a:off x="4448175" y="819150"/>
          <a:ext cx="3086100" cy="1000125"/>
        </a:xfrm>
        <a:custGeom>
          <a:avLst/>
          <a:gdLst>
            <a:gd name="connsiteX0" fmla="*/ 0 w 3086100"/>
            <a:gd name="connsiteY0" fmla="*/ 800115 h 800115"/>
            <a:gd name="connsiteX1" fmla="*/ 666750 w 3086100"/>
            <a:gd name="connsiteY1" fmla="*/ 647715 h 800115"/>
            <a:gd name="connsiteX2" fmla="*/ 1562100 w 3086100"/>
            <a:gd name="connsiteY2" fmla="*/ 15 h 800115"/>
            <a:gd name="connsiteX3" fmla="*/ 2476500 w 3086100"/>
            <a:gd name="connsiteY3" fmla="*/ 628665 h 800115"/>
            <a:gd name="connsiteX4" fmla="*/ 3086100 w 3086100"/>
            <a:gd name="connsiteY4" fmla="*/ 800115 h 80011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086100" h="800115">
              <a:moveTo>
                <a:pt x="0" y="800115"/>
              </a:moveTo>
              <a:cubicBezTo>
                <a:pt x="203200" y="790590"/>
                <a:pt x="406400" y="781065"/>
                <a:pt x="666750" y="647715"/>
              </a:cubicBezTo>
              <a:cubicBezTo>
                <a:pt x="927100" y="514365"/>
                <a:pt x="1260475" y="3190"/>
                <a:pt x="1562100" y="15"/>
              </a:cubicBezTo>
              <a:cubicBezTo>
                <a:pt x="1863725" y="-3160"/>
                <a:pt x="2222500" y="495315"/>
                <a:pt x="2476500" y="628665"/>
              </a:cubicBezTo>
              <a:cubicBezTo>
                <a:pt x="2730500" y="762015"/>
                <a:pt x="2908300" y="781065"/>
                <a:pt x="3086100" y="800115"/>
              </a:cubicBezTo>
            </a:path>
          </a:pathLst>
        </a:cu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id-ID" sz="1100"/>
        </a:p>
      </xdr:txBody>
    </xdr:sp>
    <xdr:clientData/>
  </xdr:twoCellAnchor>
  <xdr:twoCellAnchor>
    <xdr:from>
      <xdr:col>4</xdr:col>
      <xdr:colOff>207385</xdr:colOff>
      <xdr:row>8</xdr:row>
      <xdr:rowOff>12022</xdr:rowOff>
    </xdr:from>
    <xdr:to>
      <xdr:col>6</xdr:col>
      <xdr:colOff>28575</xdr:colOff>
      <xdr:row>8</xdr:row>
      <xdr:rowOff>219826</xdr:rowOff>
    </xdr:to>
    <xdr:sp macro="" textlink="">
      <xdr:nvSpPr>
        <xdr:cNvPr id="6" name="Freeform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/>
      </xdr:nvSpPr>
      <xdr:spPr bwMode="auto">
        <a:xfrm>
          <a:off x="4217410" y="1764622"/>
          <a:ext cx="687965" cy="207804"/>
        </a:xfrm>
        <a:custGeom>
          <a:avLst/>
          <a:gdLst>
            <a:gd name="connsiteX0" fmla="*/ 22632 w 682305"/>
            <a:gd name="connsiteY0" fmla="*/ 222814 h 241864"/>
            <a:gd name="connsiteX1" fmla="*/ 41682 w 682305"/>
            <a:gd name="connsiteY1" fmla="*/ 137089 h 241864"/>
            <a:gd name="connsiteX2" fmla="*/ 403632 w 682305"/>
            <a:gd name="connsiteY2" fmla="*/ 98989 h 241864"/>
            <a:gd name="connsiteX3" fmla="*/ 651282 w 682305"/>
            <a:gd name="connsiteY3" fmla="*/ 3739 h 241864"/>
            <a:gd name="connsiteX4" fmla="*/ 670332 w 682305"/>
            <a:gd name="connsiteY4" fmla="*/ 241864 h 241864"/>
            <a:gd name="connsiteX0" fmla="*/ 22632 w 696524"/>
            <a:gd name="connsiteY0" fmla="*/ 222814 h 241864"/>
            <a:gd name="connsiteX1" fmla="*/ 41682 w 696524"/>
            <a:gd name="connsiteY1" fmla="*/ 137089 h 241864"/>
            <a:gd name="connsiteX2" fmla="*/ 403632 w 696524"/>
            <a:gd name="connsiteY2" fmla="*/ 98989 h 241864"/>
            <a:gd name="connsiteX3" fmla="*/ 651282 w 696524"/>
            <a:gd name="connsiteY3" fmla="*/ 3739 h 241864"/>
            <a:gd name="connsiteX4" fmla="*/ 690324 w 696524"/>
            <a:gd name="connsiteY4" fmla="*/ 241864 h 241864"/>
            <a:gd name="connsiteX0" fmla="*/ 27391 w 691473"/>
            <a:gd name="connsiteY0" fmla="*/ 262476 h 262476"/>
            <a:gd name="connsiteX1" fmla="*/ 36631 w 691473"/>
            <a:gd name="connsiteY1" fmla="*/ 137089 h 262476"/>
            <a:gd name="connsiteX2" fmla="*/ 398581 w 691473"/>
            <a:gd name="connsiteY2" fmla="*/ 98989 h 262476"/>
            <a:gd name="connsiteX3" fmla="*/ 646231 w 691473"/>
            <a:gd name="connsiteY3" fmla="*/ 3739 h 262476"/>
            <a:gd name="connsiteX4" fmla="*/ 685273 w 691473"/>
            <a:gd name="connsiteY4" fmla="*/ 241864 h 262476"/>
            <a:gd name="connsiteX0" fmla="*/ 27391 w 691473"/>
            <a:gd name="connsiteY0" fmla="*/ 265774 h 314570"/>
            <a:gd name="connsiteX1" fmla="*/ 36631 w 691473"/>
            <a:gd name="connsiteY1" fmla="*/ 140387 h 314570"/>
            <a:gd name="connsiteX2" fmla="*/ 398581 w 691473"/>
            <a:gd name="connsiteY2" fmla="*/ 102287 h 314570"/>
            <a:gd name="connsiteX3" fmla="*/ 646231 w 691473"/>
            <a:gd name="connsiteY3" fmla="*/ 7037 h 314570"/>
            <a:gd name="connsiteX4" fmla="*/ 685273 w 691473"/>
            <a:gd name="connsiteY4" fmla="*/ 314571 h 314570"/>
            <a:gd name="connsiteX0" fmla="*/ 27391 w 691473"/>
            <a:gd name="connsiteY0" fmla="*/ 262911 h 262911"/>
            <a:gd name="connsiteX1" fmla="*/ 36631 w 691473"/>
            <a:gd name="connsiteY1" fmla="*/ 137524 h 262911"/>
            <a:gd name="connsiteX2" fmla="*/ 398581 w 691473"/>
            <a:gd name="connsiteY2" fmla="*/ 99424 h 262911"/>
            <a:gd name="connsiteX3" fmla="*/ 646231 w 691473"/>
            <a:gd name="connsiteY3" fmla="*/ 4174 h 262911"/>
            <a:gd name="connsiteX4" fmla="*/ 685273 w 691473"/>
            <a:gd name="connsiteY4" fmla="*/ 252215 h 262911"/>
            <a:gd name="connsiteX0" fmla="*/ 40214 w 704296"/>
            <a:gd name="connsiteY0" fmla="*/ 263026 h 263026"/>
            <a:gd name="connsiteX1" fmla="*/ 29834 w 704296"/>
            <a:gd name="connsiteY1" fmla="*/ 157470 h 263026"/>
            <a:gd name="connsiteX2" fmla="*/ 411404 w 704296"/>
            <a:gd name="connsiteY2" fmla="*/ 99539 h 263026"/>
            <a:gd name="connsiteX3" fmla="*/ 659054 w 704296"/>
            <a:gd name="connsiteY3" fmla="*/ 4289 h 263026"/>
            <a:gd name="connsiteX4" fmla="*/ 698096 w 704296"/>
            <a:gd name="connsiteY4" fmla="*/ 252330 h 263026"/>
            <a:gd name="connsiteX0" fmla="*/ 46691 w 700963"/>
            <a:gd name="connsiteY0" fmla="*/ 263026 h 263026"/>
            <a:gd name="connsiteX1" fmla="*/ 26501 w 700963"/>
            <a:gd name="connsiteY1" fmla="*/ 157470 h 263026"/>
            <a:gd name="connsiteX2" fmla="*/ 408071 w 700963"/>
            <a:gd name="connsiteY2" fmla="*/ 99539 h 263026"/>
            <a:gd name="connsiteX3" fmla="*/ 655721 w 700963"/>
            <a:gd name="connsiteY3" fmla="*/ 4289 h 263026"/>
            <a:gd name="connsiteX4" fmla="*/ 694763 w 700963"/>
            <a:gd name="connsiteY4" fmla="*/ 252330 h 263026"/>
            <a:gd name="connsiteX0" fmla="*/ 46691 w 700963"/>
            <a:gd name="connsiteY0" fmla="*/ 215882 h 215882"/>
            <a:gd name="connsiteX1" fmla="*/ 26501 w 700963"/>
            <a:gd name="connsiteY1" fmla="*/ 110326 h 215882"/>
            <a:gd name="connsiteX2" fmla="*/ 408071 w 700963"/>
            <a:gd name="connsiteY2" fmla="*/ 52395 h 215882"/>
            <a:gd name="connsiteX3" fmla="*/ 655721 w 700963"/>
            <a:gd name="connsiteY3" fmla="*/ 6722 h 215882"/>
            <a:gd name="connsiteX4" fmla="*/ 694763 w 700963"/>
            <a:gd name="connsiteY4" fmla="*/ 205186 h 215882"/>
            <a:gd name="connsiteX0" fmla="*/ 54292 w 708564"/>
            <a:gd name="connsiteY0" fmla="*/ 216322 h 216322"/>
            <a:gd name="connsiteX1" fmla="*/ 24292 w 708564"/>
            <a:gd name="connsiteY1" fmla="*/ 140513 h 216322"/>
            <a:gd name="connsiteX2" fmla="*/ 415672 w 708564"/>
            <a:gd name="connsiteY2" fmla="*/ 52835 h 216322"/>
            <a:gd name="connsiteX3" fmla="*/ 663322 w 708564"/>
            <a:gd name="connsiteY3" fmla="*/ 7162 h 216322"/>
            <a:gd name="connsiteX4" fmla="*/ 702364 w 708564"/>
            <a:gd name="connsiteY4" fmla="*/ 205626 h 21632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708564" h="216322">
              <a:moveTo>
                <a:pt x="54292" y="216322"/>
              </a:moveTo>
              <a:cubicBezTo>
                <a:pt x="32067" y="183778"/>
                <a:pt x="-35938" y="167761"/>
                <a:pt x="24292" y="140513"/>
              </a:cubicBezTo>
              <a:cubicBezTo>
                <a:pt x="84522" y="113265"/>
                <a:pt x="309167" y="75060"/>
                <a:pt x="415672" y="52835"/>
              </a:cubicBezTo>
              <a:cubicBezTo>
                <a:pt x="522177" y="30610"/>
                <a:pt x="615540" y="-18303"/>
                <a:pt x="663322" y="7162"/>
              </a:cubicBezTo>
              <a:cubicBezTo>
                <a:pt x="711104" y="32627"/>
                <a:pt x="715064" y="98469"/>
                <a:pt x="702364" y="205626"/>
              </a:cubicBezTo>
            </a:path>
          </a:pathLst>
        </a:custGeom>
        <a:solidFill>
          <a:schemeClr val="bg1">
            <a:lumMod val="75000"/>
          </a:schemeClr>
        </a:solidFill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id-ID" sz="1100"/>
        </a:p>
      </xdr:txBody>
    </xdr:sp>
    <xdr:clientData/>
  </xdr:twoCellAnchor>
  <xdr:twoCellAnchor>
    <xdr:from>
      <xdr:col>5</xdr:col>
      <xdr:colOff>104775</xdr:colOff>
      <xdr:row>8</xdr:row>
      <xdr:rowOff>47625</xdr:rowOff>
    </xdr:from>
    <xdr:to>
      <xdr:col>6</xdr:col>
      <xdr:colOff>85725</xdr:colOff>
      <xdr:row>8</xdr:row>
      <xdr:rowOff>209550</xdr:rowOff>
    </xdr:to>
    <xdr:sp macro="" textlink="$D$10">
      <xdr:nvSpPr>
        <xdr:cNvPr id="7" name="TextBox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/>
      </xdr:nvSpPr>
      <xdr:spPr>
        <a:xfrm>
          <a:off x="4343400" y="1800225"/>
          <a:ext cx="619125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A9CE911-26DF-4707-9D82-CAC3E091501E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/>
            <a:t> </a:t>
          </a:fld>
          <a:endParaRPr lang="id-ID" sz="8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1733550</xdr:colOff>
          <xdr:row>7</xdr:row>
          <xdr:rowOff>28575</xdr:rowOff>
        </xdr:from>
        <xdr:to>
          <xdr:col>2</xdr:col>
          <xdr:colOff>2219325</xdr:colOff>
          <xdr:row>7</xdr:row>
          <xdr:rowOff>190500</xdr:rowOff>
        </xdr:to>
        <xdr:sp macro="" textlink="">
          <xdr:nvSpPr>
            <xdr:cNvPr id="235521" name="Scroll Bar 1" hidden="1">
              <a:extLst>
                <a:ext uri="{63B3BB69-23CF-44E3-9099-C40C66FF867C}">
                  <a14:compatExt spid="_x0000_s235521"/>
                </a:ext>
                <a:ext uri="{FF2B5EF4-FFF2-40B4-BE49-F238E27FC236}">
                  <a16:creationId xmlns:a16="http://schemas.microsoft.com/office/drawing/2014/main" id="{00000000-0008-0000-0C00-0000019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0</xdr:colOff>
      <xdr:row>3</xdr:row>
      <xdr:rowOff>161925</xdr:rowOff>
    </xdr:from>
    <xdr:to>
      <xdr:col>10</xdr:col>
      <xdr:colOff>9525</xdr:colOff>
      <xdr:row>8</xdr:row>
      <xdr:rowOff>133350</xdr:rowOff>
    </xdr:to>
    <xdr:sp macro="" textlink="">
      <xdr:nvSpPr>
        <xdr:cNvPr id="4" name="Freeform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 bwMode="auto">
        <a:xfrm>
          <a:off x="4238625" y="885825"/>
          <a:ext cx="3086100" cy="1000125"/>
        </a:xfrm>
        <a:custGeom>
          <a:avLst/>
          <a:gdLst>
            <a:gd name="connsiteX0" fmla="*/ 0 w 3086100"/>
            <a:gd name="connsiteY0" fmla="*/ 800115 h 800115"/>
            <a:gd name="connsiteX1" fmla="*/ 666750 w 3086100"/>
            <a:gd name="connsiteY1" fmla="*/ 647715 h 800115"/>
            <a:gd name="connsiteX2" fmla="*/ 1562100 w 3086100"/>
            <a:gd name="connsiteY2" fmla="*/ 15 h 800115"/>
            <a:gd name="connsiteX3" fmla="*/ 2476500 w 3086100"/>
            <a:gd name="connsiteY3" fmla="*/ 628665 h 800115"/>
            <a:gd name="connsiteX4" fmla="*/ 3086100 w 3086100"/>
            <a:gd name="connsiteY4" fmla="*/ 800115 h 80011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086100" h="800115">
              <a:moveTo>
                <a:pt x="0" y="800115"/>
              </a:moveTo>
              <a:cubicBezTo>
                <a:pt x="203200" y="790590"/>
                <a:pt x="406400" y="781065"/>
                <a:pt x="666750" y="647715"/>
              </a:cubicBezTo>
              <a:cubicBezTo>
                <a:pt x="927100" y="514365"/>
                <a:pt x="1260475" y="3190"/>
                <a:pt x="1562100" y="15"/>
              </a:cubicBezTo>
              <a:cubicBezTo>
                <a:pt x="1863725" y="-3160"/>
                <a:pt x="2222500" y="495315"/>
                <a:pt x="2476500" y="628665"/>
              </a:cubicBezTo>
              <a:cubicBezTo>
                <a:pt x="2730500" y="762015"/>
                <a:pt x="2908300" y="781065"/>
                <a:pt x="3086100" y="800115"/>
              </a:cubicBezTo>
            </a:path>
          </a:pathLst>
        </a:cu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id-ID" sz="1100"/>
        </a:p>
      </xdr:txBody>
    </xdr:sp>
    <xdr:clientData/>
  </xdr:twoCellAnchor>
  <xdr:twoCellAnchor>
    <xdr:from>
      <xdr:col>9</xdr:col>
      <xdr:colOff>19048</xdr:colOff>
      <xdr:row>7</xdr:row>
      <xdr:rowOff>221571</xdr:rowOff>
    </xdr:from>
    <xdr:to>
      <xdr:col>10</xdr:col>
      <xdr:colOff>66674</xdr:colOff>
      <xdr:row>9</xdr:row>
      <xdr:rowOff>0</xdr:rowOff>
    </xdr:to>
    <xdr:sp macro="" textlink="">
      <xdr:nvSpPr>
        <xdr:cNvPr id="5" name="Freeform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 bwMode="auto">
        <a:xfrm flipH="1">
          <a:off x="6724648" y="1745571"/>
          <a:ext cx="657226" cy="235629"/>
        </a:xfrm>
        <a:custGeom>
          <a:avLst/>
          <a:gdLst>
            <a:gd name="connsiteX0" fmla="*/ 22632 w 682305"/>
            <a:gd name="connsiteY0" fmla="*/ 222814 h 241864"/>
            <a:gd name="connsiteX1" fmla="*/ 41682 w 682305"/>
            <a:gd name="connsiteY1" fmla="*/ 137089 h 241864"/>
            <a:gd name="connsiteX2" fmla="*/ 403632 w 682305"/>
            <a:gd name="connsiteY2" fmla="*/ 98989 h 241864"/>
            <a:gd name="connsiteX3" fmla="*/ 651282 w 682305"/>
            <a:gd name="connsiteY3" fmla="*/ 3739 h 241864"/>
            <a:gd name="connsiteX4" fmla="*/ 670332 w 682305"/>
            <a:gd name="connsiteY4" fmla="*/ 241864 h 241864"/>
            <a:gd name="connsiteX0" fmla="*/ 22632 w 696524"/>
            <a:gd name="connsiteY0" fmla="*/ 222814 h 241864"/>
            <a:gd name="connsiteX1" fmla="*/ 41682 w 696524"/>
            <a:gd name="connsiteY1" fmla="*/ 137089 h 241864"/>
            <a:gd name="connsiteX2" fmla="*/ 403632 w 696524"/>
            <a:gd name="connsiteY2" fmla="*/ 98989 h 241864"/>
            <a:gd name="connsiteX3" fmla="*/ 651282 w 696524"/>
            <a:gd name="connsiteY3" fmla="*/ 3739 h 241864"/>
            <a:gd name="connsiteX4" fmla="*/ 690324 w 696524"/>
            <a:gd name="connsiteY4" fmla="*/ 241864 h 241864"/>
            <a:gd name="connsiteX0" fmla="*/ 27391 w 691473"/>
            <a:gd name="connsiteY0" fmla="*/ 262476 h 262476"/>
            <a:gd name="connsiteX1" fmla="*/ 36631 w 691473"/>
            <a:gd name="connsiteY1" fmla="*/ 137089 h 262476"/>
            <a:gd name="connsiteX2" fmla="*/ 398581 w 691473"/>
            <a:gd name="connsiteY2" fmla="*/ 98989 h 262476"/>
            <a:gd name="connsiteX3" fmla="*/ 646231 w 691473"/>
            <a:gd name="connsiteY3" fmla="*/ 3739 h 262476"/>
            <a:gd name="connsiteX4" fmla="*/ 685273 w 691473"/>
            <a:gd name="connsiteY4" fmla="*/ 241864 h 262476"/>
            <a:gd name="connsiteX0" fmla="*/ 27391 w 691473"/>
            <a:gd name="connsiteY0" fmla="*/ 265774 h 314570"/>
            <a:gd name="connsiteX1" fmla="*/ 36631 w 691473"/>
            <a:gd name="connsiteY1" fmla="*/ 140387 h 314570"/>
            <a:gd name="connsiteX2" fmla="*/ 398581 w 691473"/>
            <a:gd name="connsiteY2" fmla="*/ 102287 h 314570"/>
            <a:gd name="connsiteX3" fmla="*/ 646231 w 691473"/>
            <a:gd name="connsiteY3" fmla="*/ 7037 h 314570"/>
            <a:gd name="connsiteX4" fmla="*/ 685273 w 691473"/>
            <a:gd name="connsiteY4" fmla="*/ 314571 h 314570"/>
            <a:gd name="connsiteX0" fmla="*/ 27391 w 691473"/>
            <a:gd name="connsiteY0" fmla="*/ 262911 h 262911"/>
            <a:gd name="connsiteX1" fmla="*/ 36631 w 691473"/>
            <a:gd name="connsiteY1" fmla="*/ 137524 h 262911"/>
            <a:gd name="connsiteX2" fmla="*/ 398581 w 691473"/>
            <a:gd name="connsiteY2" fmla="*/ 99424 h 262911"/>
            <a:gd name="connsiteX3" fmla="*/ 646231 w 691473"/>
            <a:gd name="connsiteY3" fmla="*/ 4174 h 262911"/>
            <a:gd name="connsiteX4" fmla="*/ 685273 w 691473"/>
            <a:gd name="connsiteY4" fmla="*/ 252215 h 262911"/>
            <a:gd name="connsiteX0" fmla="*/ 40214 w 704296"/>
            <a:gd name="connsiteY0" fmla="*/ 263026 h 263026"/>
            <a:gd name="connsiteX1" fmla="*/ 29834 w 704296"/>
            <a:gd name="connsiteY1" fmla="*/ 157470 h 263026"/>
            <a:gd name="connsiteX2" fmla="*/ 411404 w 704296"/>
            <a:gd name="connsiteY2" fmla="*/ 99539 h 263026"/>
            <a:gd name="connsiteX3" fmla="*/ 659054 w 704296"/>
            <a:gd name="connsiteY3" fmla="*/ 4289 h 263026"/>
            <a:gd name="connsiteX4" fmla="*/ 698096 w 704296"/>
            <a:gd name="connsiteY4" fmla="*/ 252330 h 263026"/>
            <a:gd name="connsiteX0" fmla="*/ 46691 w 700963"/>
            <a:gd name="connsiteY0" fmla="*/ 263026 h 263026"/>
            <a:gd name="connsiteX1" fmla="*/ 26501 w 700963"/>
            <a:gd name="connsiteY1" fmla="*/ 157470 h 263026"/>
            <a:gd name="connsiteX2" fmla="*/ 408071 w 700963"/>
            <a:gd name="connsiteY2" fmla="*/ 99539 h 263026"/>
            <a:gd name="connsiteX3" fmla="*/ 655721 w 700963"/>
            <a:gd name="connsiteY3" fmla="*/ 4289 h 263026"/>
            <a:gd name="connsiteX4" fmla="*/ 694763 w 700963"/>
            <a:gd name="connsiteY4" fmla="*/ 252330 h 263026"/>
            <a:gd name="connsiteX0" fmla="*/ 46691 w 700963"/>
            <a:gd name="connsiteY0" fmla="*/ 215882 h 215882"/>
            <a:gd name="connsiteX1" fmla="*/ 26501 w 700963"/>
            <a:gd name="connsiteY1" fmla="*/ 110326 h 215882"/>
            <a:gd name="connsiteX2" fmla="*/ 408071 w 700963"/>
            <a:gd name="connsiteY2" fmla="*/ 52395 h 215882"/>
            <a:gd name="connsiteX3" fmla="*/ 655721 w 700963"/>
            <a:gd name="connsiteY3" fmla="*/ 6722 h 215882"/>
            <a:gd name="connsiteX4" fmla="*/ 694763 w 700963"/>
            <a:gd name="connsiteY4" fmla="*/ 205186 h 215882"/>
            <a:gd name="connsiteX0" fmla="*/ 54292 w 708564"/>
            <a:gd name="connsiteY0" fmla="*/ 216322 h 216322"/>
            <a:gd name="connsiteX1" fmla="*/ 24292 w 708564"/>
            <a:gd name="connsiteY1" fmla="*/ 140513 h 216322"/>
            <a:gd name="connsiteX2" fmla="*/ 415672 w 708564"/>
            <a:gd name="connsiteY2" fmla="*/ 52835 h 216322"/>
            <a:gd name="connsiteX3" fmla="*/ 663322 w 708564"/>
            <a:gd name="connsiteY3" fmla="*/ 7162 h 216322"/>
            <a:gd name="connsiteX4" fmla="*/ 702364 w 708564"/>
            <a:gd name="connsiteY4" fmla="*/ 205626 h 21632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708564" h="216322">
              <a:moveTo>
                <a:pt x="54292" y="216322"/>
              </a:moveTo>
              <a:cubicBezTo>
                <a:pt x="32067" y="183778"/>
                <a:pt x="-35938" y="167761"/>
                <a:pt x="24292" y="140513"/>
              </a:cubicBezTo>
              <a:cubicBezTo>
                <a:pt x="84522" y="113265"/>
                <a:pt x="309167" y="75060"/>
                <a:pt x="415672" y="52835"/>
              </a:cubicBezTo>
              <a:cubicBezTo>
                <a:pt x="522177" y="30610"/>
                <a:pt x="615540" y="-18303"/>
                <a:pt x="663322" y="7162"/>
              </a:cubicBezTo>
              <a:cubicBezTo>
                <a:pt x="711104" y="32627"/>
                <a:pt x="715064" y="98469"/>
                <a:pt x="702364" y="205626"/>
              </a:cubicBezTo>
            </a:path>
          </a:pathLst>
        </a:custGeom>
        <a:solidFill>
          <a:schemeClr val="bg1">
            <a:lumMod val="75000"/>
          </a:schemeClr>
        </a:solidFill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id-ID" sz="1100"/>
        </a:p>
      </xdr:txBody>
    </xdr:sp>
    <xdr:clientData/>
  </xdr:twoCellAnchor>
  <xdr:twoCellAnchor>
    <xdr:from>
      <xdr:col>9</xdr:col>
      <xdr:colOff>0</xdr:colOff>
      <xdr:row>8</xdr:row>
      <xdr:rowOff>66675</xdr:rowOff>
    </xdr:from>
    <xdr:to>
      <xdr:col>10</xdr:col>
      <xdr:colOff>9525</xdr:colOff>
      <xdr:row>9</xdr:row>
      <xdr:rowOff>0</xdr:rowOff>
    </xdr:to>
    <xdr:sp macro="" textlink="$D$9">
      <xdr:nvSpPr>
        <xdr:cNvPr id="6" name="TextBox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/>
      </xdr:nvSpPr>
      <xdr:spPr>
        <a:xfrm>
          <a:off x="6705600" y="1819275"/>
          <a:ext cx="619125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A9CE911-26DF-4707-9D82-CAC3E091501E}" type="TxLink">
            <a:rPr lang="en-US" sz="800" b="0" i="0" u="none" strike="noStrike">
              <a:solidFill>
                <a:srgbClr val="000000"/>
              </a:solidFill>
              <a:latin typeface="Calibri"/>
              <a:cs typeface="Arial"/>
            </a:rPr>
            <a:pPr/>
            <a:t> </a:t>
          </a:fld>
          <a:endParaRPr lang="id-ID" sz="8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7</xdr:row>
          <xdr:rowOff>28575</xdr:rowOff>
        </xdr:from>
        <xdr:to>
          <xdr:col>3</xdr:col>
          <xdr:colOff>590550</xdr:colOff>
          <xdr:row>7</xdr:row>
          <xdr:rowOff>190500</xdr:rowOff>
        </xdr:to>
        <xdr:sp macro="" textlink="">
          <xdr:nvSpPr>
            <xdr:cNvPr id="17410" name="Scroll Bar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D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6</xdr:row>
          <xdr:rowOff>28575</xdr:rowOff>
        </xdr:from>
        <xdr:to>
          <xdr:col>3</xdr:col>
          <xdr:colOff>590550</xdr:colOff>
          <xdr:row>7</xdr:row>
          <xdr:rowOff>0</xdr:rowOff>
        </xdr:to>
        <xdr:sp macro="" textlink="">
          <xdr:nvSpPr>
            <xdr:cNvPr id="17411" name="Scroll Bar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D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1733550</xdr:colOff>
          <xdr:row>7</xdr:row>
          <xdr:rowOff>28575</xdr:rowOff>
        </xdr:from>
        <xdr:to>
          <xdr:col>2</xdr:col>
          <xdr:colOff>2219325</xdr:colOff>
          <xdr:row>7</xdr:row>
          <xdr:rowOff>190500</xdr:rowOff>
        </xdr:to>
        <xdr:sp macro="" textlink="">
          <xdr:nvSpPr>
            <xdr:cNvPr id="237569" name="Scroll Bar 1" hidden="1">
              <a:extLst>
                <a:ext uri="{63B3BB69-23CF-44E3-9099-C40C66FF867C}">
                  <a14:compatExt spid="_x0000_s237569"/>
                </a:ext>
                <a:ext uri="{FF2B5EF4-FFF2-40B4-BE49-F238E27FC236}">
                  <a16:creationId xmlns:a16="http://schemas.microsoft.com/office/drawing/2014/main" id="{00000000-0008-0000-0E00-000001A0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0</xdr:colOff>
      <xdr:row>8</xdr:row>
      <xdr:rowOff>66675</xdr:rowOff>
    </xdr:from>
    <xdr:to>
      <xdr:col>4</xdr:col>
      <xdr:colOff>9525</xdr:colOff>
      <xdr:row>9</xdr:row>
      <xdr:rowOff>0</xdr:rowOff>
    </xdr:to>
    <xdr:sp macro="" textlink="$D$9">
      <xdr:nvSpPr>
        <xdr:cNvPr id="5" name="TextBox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 txBox="1"/>
      </xdr:nvSpPr>
      <xdr:spPr>
        <a:xfrm>
          <a:off x="6705600" y="1819275"/>
          <a:ext cx="619125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A9CE911-26DF-4707-9D82-CAC3E091501E}" type="TxLink">
            <a:rPr lang="en-US" sz="800" b="0" i="0" u="none" strike="noStrike">
              <a:solidFill>
                <a:srgbClr val="000000"/>
              </a:solidFill>
              <a:latin typeface="Calibri"/>
              <a:cs typeface="Arial"/>
            </a:rPr>
            <a:pPr/>
            <a:t> </a:t>
          </a:fld>
          <a:endParaRPr lang="id-ID" sz="8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1733550</xdr:colOff>
          <xdr:row>7</xdr:row>
          <xdr:rowOff>28575</xdr:rowOff>
        </xdr:from>
        <xdr:to>
          <xdr:col>2</xdr:col>
          <xdr:colOff>2219325</xdr:colOff>
          <xdr:row>7</xdr:row>
          <xdr:rowOff>190500</xdr:rowOff>
        </xdr:to>
        <xdr:sp macro="" textlink="">
          <xdr:nvSpPr>
            <xdr:cNvPr id="238593" name="Scroll Bar 1" hidden="1">
              <a:extLst>
                <a:ext uri="{63B3BB69-23CF-44E3-9099-C40C66FF867C}">
                  <a14:compatExt spid="_x0000_s238593"/>
                </a:ext>
                <a:ext uri="{FF2B5EF4-FFF2-40B4-BE49-F238E27FC236}">
                  <a16:creationId xmlns:a16="http://schemas.microsoft.com/office/drawing/2014/main" id="{00000000-0008-0000-0F00-000001A4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0</xdr:colOff>
      <xdr:row>8</xdr:row>
      <xdr:rowOff>66675</xdr:rowOff>
    </xdr:from>
    <xdr:to>
      <xdr:col>4</xdr:col>
      <xdr:colOff>9525</xdr:colOff>
      <xdr:row>9</xdr:row>
      <xdr:rowOff>0</xdr:rowOff>
    </xdr:to>
    <xdr:sp macro="" textlink="$D$9">
      <xdr:nvSpPr>
        <xdr:cNvPr id="3" name="TextBox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4114800" y="1819275"/>
          <a:ext cx="9525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A9CE911-26DF-4707-9D82-CAC3E091501E}" type="TxLink">
            <a:rPr lang="en-US" sz="800" b="0" i="0" u="none" strike="noStrike">
              <a:solidFill>
                <a:srgbClr val="000000"/>
              </a:solidFill>
              <a:latin typeface="Calibri"/>
              <a:cs typeface="Arial"/>
            </a:rPr>
            <a:pPr/>
            <a:t> </a:t>
          </a:fld>
          <a:endParaRPr lang="id-ID" sz="8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809625</xdr:colOff>
          <xdr:row>6</xdr:row>
          <xdr:rowOff>19050</xdr:rowOff>
        </xdr:from>
        <xdr:to>
          <xdr:col>4</xdr:col>
          <xdr:colOff>1295400</xdr:colOff>
          <xdr:row>6</xdr:row>
          <xdr:rowOff>180975</xdr:rowOff>
        </xdr:to>
        <xdr:sp macro="" textlink="">
          <xdr:nvSpPr>
            <xdr:cNvPr id="55297" name="Scroll Bar 1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11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1647825</xdr:colOff>
          <xdr:row>6</xdr:row>
          <xdr:rowOff>28575</xdr:rowOff>
        </xdr:from>
        <xdr:to>
          <xdr:col>2</xdr:col>
          <xdr:colOff>2133600</xdr:colOff>
          <xdr:row>6</xdr:row>
          <xdr:rowOff>190500</xdr:rowOff>
        </xdr:to>
        <xdr:sp macro="" textlink="">
          <xdr:nvSpPr>
            <xdr:cNvPr id="239618" name="Scroll Bar 2" hidden="1">
              <a:extLst>
                <a:ext uri="{63B3BB69-23CF-44E3-9099-C40C66FF867C}">
                  <a14:compatExt spid="_x0000_s239618"/>
                </a:ext>
                <a:ext uri="{FF2B5EF4-FFF2-40B4-BE49-F238E27FC236}">
                  <a16:creationId xmlns:a16="http://schemas.microsoft.com/office/drawing/2014/main" id="{00000000-0008-0000-1200-000002A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1647825</xdr:colOff>
          <xdr:row>8</xdr:row>
          <xdr:rowOff>19050</xdr:rowOff>
        </xdr:from>
        <xdr:to>
          <xdr:col>2</xdr:col>
          <xdr:colOff>2133600</xdr:colOff>
          <xdr:row>8</xdr:row>
          <xdr:rowOff>180975</xdr:rowOff>
        </xdr:to>
        <xdr:sp macro="" textlink="">
          <xdr:nvSpPr>
            <xdr:cNvPr id="239619" name="Scroll Bar 3" hidden="1">
              <a:extLst>
                <a:ext uri="{63B3BB69-23CF-44E3-9099-C40C66FF867C}">
                  <a14:compatExt spid="_x0000_s239619"/>
                </a:ext>
                <a:ext uri="{FF2B5EF4-FFF2-40B4-BE49-F238E27FC236}">
                  <a16:creationId xmlns:a16="http://schemas.microsoft.com/office/drawing/2014/main" id="{00000000-0008-0000-1200-000003A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2181225</xdr:colOff>
          <xdr:row>12</xdr:row>
          <xdr:rowOff>38100</xdr:rowOff>
        </xdr:from>
        <xdr:to>
          <xdr:col>3</xdr:col>
          <xdr:colOff>409575</xdr:colOff>
          <xdr:row>12</xdr:row>
          <xdr:rowOff>200025</xdr:rowOff>
        </xdr:to>
        <xdr:sp macro="" textlink="">
          <xdr:nvSpPr>
            <xdr:cNvPr id="239620" name="Scroll Bar 4" hidden="1">
              <a:extLst>
                <a:ext uri="{63B3BB69-23CF-44E3-9099-C40C66FF867C}">
                  <a14:compatExt spid="_x0000_s239620"/>
                </a:ext>
                <a:ext uri="{FF2B5EF4-FFF2-40B4-BE49-F238E27FC236}">
                  <a16:creationId xmlns:a16="http://schemas.microsoft.com/office/drawing/2014/main" id="{00000000-0008-0000-1200-000004A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1647825</xdr:colOff>
          <xdr:row>6</xdr:row>
          <xdr:rowOff>28575</xdr:rowOff>
        </xdr:from>
        <xdr:to>
          <xdr:col>2</xdr:col>
          <xdr:colOff>2133600</xdr:colOff>
          <xdr:row>6</xdr:row>
          <xdr:rowOff>190500</xdr:rowOff>
        </xdr:to>
        <xdr:sp macro="" textlink="">
          <xdr:nvSpPr>
            <xdr:cNvPr id="240641" name="Scroll Bar 1" hidden="1">
              <a:extLst>
                <a:ext uri="{63B3BB69-23CF-44E3-9099-C40C66FF867C}">
                  <a14:compatExt spid="_x0000_s240641"/>
                </a:ext>
                <a:ext uri="{FF2B5EF4-FFF2-40B4-BE49-F238E27FC236}">
                  <a16:creationId xmlns:a16="http://schemas.microsoft.com/office/drawing/2014/main" id="{00000000-0008-0000-1300-000001A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1647825</xdr:colOff>
          <xdr:row>8</xdr:row>
          <xdr:rowOff>19050</xdr:rowOff>
        </xdr:from>
        <xdr:to>
          <xdr:col>2</xdr:col>
          <xdr:colOff>2133600</xdr:colOff>
          <xdr:row>8</xdr:row>
          <xdr:rowOff>180975</xdr:rowOff>
        </xdr:to>
        <xdr:sp macro="" textlink="">
          <xdr:nvSpPr>
            <xdr:cNvPr id="240642" name="Scroll Bar 2" hidden="1">
              <a:extLst>
                <a:ext uri="{63B3BB69-23CF-44E3-9099-C40C66FF867C}">
                  <a14:compatExt spid="_x0000_s240642"/>
                </a:ext>
                <a:ext uri="{FF2B5EF4-FFF2-40B4-BE49-F238E27FC236}">
                  <a16:creationId xmlns:a16="http://schemas.microsoft.com/office/drawing/2014/main" id="{00000000-0008-0000-1300-000002A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10</xdr:row>
      <xdr:rowOff>152400</xdr:rowOff>
    </xdr:from>
    <xdr:to>
      <xdr:col>11</xdr:col>
      <xdr:colOff>95249</xdr:colOff>
      <xdr:row>14</xdr:row>
      <xdr:rowOff>47625</xdr:rowOff>
    </xdr:to>
    <xdr:sp macro="" textlink="">
      <xdr:nvSpPr>
        <xdr:cNvPr id="3" name="Left Arrow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/>
      </xdr:nvSpPr>
      <xdr:spPr bwMode="auto">
        <a:xfrm>
          <a:off x="6591300" y="2143125"/>
          <a:ext cx="228599" cy="657225"/>
        </a:xfrm>
        <a:prstGeom prst="leftArrow">
          <a:avLst/>
        </a:prstGeom>
        <a:ln>
          <a:headEnd type="none" w="med" len="med"/>
          <a:tailEnd type="none" w="med" len="med"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id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981075</xdr:colOff>
          <xdr:row>7</xdr:row>
          <xdr:rowOff>19050</xdr:rowOff>
        </xdr:from>
        <xdr:to>
          <xdr:col>6</xdr:col>
          <xdr:colOff>1466850</xdr:colOff>
          <xdr:row>7</xdr:row>
          <xdr:rowOff>180975</xdr:rowOff>
        </xdr:to>
        <xdr:sp macro="" textlink="">
          <xdr:nvSpPr>
            <xdr:cNvPr id="109569" name="Scroll Bar 1" hidden="1">
              <a:extLst>
                <a:ext uri="{63B3BB69-23CF-44E3-9099-C40C66FF867C}">
                  <a14:compatExt spid="_x0000_s109569"/>
                </a:ext>
                <a:ext uri="{FF2B5EF4-FFF2-40B4-BE49-F238E27FC236}">
                  <a16:creationId xmlns:a16="http://schemas.microsoft.com/office/drawing/2014/main" id="{00000000-0008-0000-0200-000001A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619125</xdr:colOff>
          <xdr:row>8</xdr:row>
          <xdr:rowOff>19050</xdr:rowOff>
        </xdr:from>
        <xdr:to>
          <xdr:col>8</xdr:col>
          <xdr:colOff>1104900</xdr:colOff>
          <xdr:row>8</xdr:row>
          <xdr:rowOff>180975</xdr:rowOff>
        </xdr:to>
        <xdr:sp macro="" textlink="">
          <xdr:nvSpPr>
            <xdr:cNvPr id="58371" name="Scroll Bar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17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619125</xdr:colOff>
          <xdr:row>11</xdr:row>
          <xdr:rowOff>9525</xdr:rowOff>
        </xdr:from>
        <xdr:to>
          <xdr:col>8</xdr:col>
          <xdr:colOff>1104900</xdr:colOff>
          <xdr:row>11</xdr:row>
          <xdr:rowOff>171450</xdr:rowOff>
        </xdr:to>
        <xdr:sp macro="" textlink="">
          <xdr:nvSpPr>
            <xdr:cNvPr id="58372" name="Scroll Bar 4" hidden="1">
              <a:extLst>
                <a:ext uri="{63B3BB69-23CF-44E3-9099-C40C66FF867C}">
                  <a14:compatExt spid="_x0000_s58372"/>
                </a:ext>
                <a:ext uri="{FF2B5EF4-FFF2-40B4-BE49-F238E27FC236}">
                  <a16:creationId xmlns:a16="http://schemas.microsoft.com/office/drawing/2014/main" id="{00000000-0008-0000-1700-000004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552450</xdr:colOff>
          <xdr:row>8</xdr:row>
          <xdr:rowOff>0</xdr:rowOff>
        </xdr:from>
        <xdr:to>
          <xdr:col>9</xdr:col>
          <xdr:colOff>1038225</xdr:colOff>
          <xdr:row>8</xdr:row>
          <xdr:rowOff>161925</xdr:rowOff>
        </xdr:to>
        <xdr:sp macro="" textlink="">
          <xdr:nvSpPr>
            <xdr:cNvPr id="59394" name="Scroll Bar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18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552450</xdr:colOff>
          <xdr:row>7</xdr:row>
          <xdr:rowOff>0</xdr:rowOff>
        </xdr:from>
        <xdr:to>
          <xdr:col>9</xdr:col>
          <xdr:colOff>1038225</xdr:colOff>
          <xdr:row>7</xdr:row>
          <xdr:rowOff>161925</xdr:rowOff>
        </xdr:to>
        <xdr:sp macro="" textlink="">
          <xdr:nvSpPr>
            <xdr:cNvPr id="59395" name="Scroll Bar 3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18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552450</xdr:colOff>
          <xdr:row>9</xdr:row>
          <xdr:rowOff>0</xdr:rowOff>
        </xdr:from>
        <xdr:to>
          <xdr:col>9</xdr:col>
          <xdr:colOff>1038225</xdr:colOff>
          <xdr:row>9</xdr:row>
          <xdr:rowOff>161925</xdr:rowOff>
        </xdr:to>
        <xdr:sp macro="" textlink="">
          <xdr:nvSpPr>
            <xdr:cNvPr id="59396" name="Scroll Bar 4" hidden="1">
              <a:extLst>
                <a:ext uri="{63B3BB69-23CF-44E3-9099-C40C66FF867C}">
                  <a14:compatExt spid="_x0000_s59396"/>
                </a:ext>
                <a:ext uri="{FF2B5EF4-FFF2-40B4-BE49-F238E27FC236}">
                  <a16:creationId xmlns:a16="http://schemas.microsoft.com/office/drawing/2014/main" id="{00000000-0008-0000-1800-000004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1666875</xdr:colOff>
          <xdr:row>5</xdr:row>
          <xdr:rowOff>38100</xdr:rowOff>
        </xdr:from>
        <xdr:to>
          <xdr:col>1</xdr:col>
          <xdr:colOff>2152650</xdr:colOff>
          <xdr:row>5</xdr:row>
          <xdr:rowOff>200025</xdr:rowOff>
        </xdr:to>
        <xdr:sp macro="" textlink="">
          <xdr:nvSpPr>
            <xdr:cNvPr id="34817" name="Scroll Bar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1D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1666875</xdr:colOff>
          <xdr:row>6</xdr:row>
          <xdr:rowOff>28575</xdr:rowOff>
        </xdr:from>
        <xdr:to>
          <xdr:col>1</xdr:col>
          <xdr:colOff>2152650</xdr:colOff>
          <xdr:row>6</xdr:row>
          <xdr:rowOff>190500</xdr:rowOff>
        </xdr:to>
        <xdr:sp macro="" textlink="">
          <xdr:nvSpPr>
            <xdr:cNvPr id="34818" name="Scroll Bar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1D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1666875</xdr:colOff>
          <xdr:row>7</xdr:row>
          <xdr:rowOff>19050</xdr:rowOff>
        </xdr:from>
        <xdr:to>
          <xdr:col>1</xdr:col>
          <xdr:colOff>2152650</xdr:colOff>
          <xdr:row>7</xdr:row>
          <xdr:rowOff>180975</xdr:rowOff>
        </xdr:to>
        <xdr:sp macro="" textlink="">
          <xdr:nvSpPr>
            <xdr:cNvPr id="34819" name="Scroll Bar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1D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866775</xdr:colOff>
          <xdr:row>5</xdr:row>
          <xdr:rowOff>28575</xdr:rowOff>
        </xdr:from>
        <xdr:to>
          <xdr:col>6</xdr:col>
          <xdr:colOff>1352550</xdr:colOff>
          <xdr:row>5</xdr:row>
          <xdr:rowOff>190500</xdr:rowOff>
        </xdr:to>
        <xdr:sp macro="" textlink="">
          <xdr:nvSpPr>
            <xdr:cNvPr id="36865" name="Scroll Bar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1E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866775</xdr:colOff>
          <xdr:row>5</xdr:row>
          <xdr:rowOff>28575</xdr:rowOff>
        </xdr:from>
        <xdr:to>
          <xdr:col>6</xdr:col>
          <xdr:colOff>1352550</xdr:colOff>
          <xdr:row>5</xdr:row>
          <xdr:rowOff>190500</xdr:rowOff>
        </xdr:to>
        <xdr:sp macro="" textlink="">
          <xdr:nvSpPr>
            <xdr:cNvPr id="300033" name="Scroll Bar 1" hidden="1">
              <a:extLst>
                <a:ext uri="{63B3BB69-23CF-44E3-9099-C40C66FF867C}">
                  <a14:compatExt spid="_x0000_s300033"/>
                </a:ext>
                <a:ext uri="{FF2B5EF4-FFF2-40B4-BE49-F238E27FC236}">
                  <a16:creationId xmlns:a16="http://schemas.microsoft.com/office/drawing/2014/main" id="{00000000-0008-0000-1F00-0000019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866775</xdr:colOff>
          <xdr:row>6</xdr:row>
          <xdr:rowOff>28575</xdr:rowOff>
        </xdr:from>
        <xdr:to>
          <xdr:col>6</xdr:col>
          <xdr:colOff>1352550</xdr:colOff>
          <xdr:row>6</xdr:row>
          <xdr:rowOff>190500</xdr:rowOff>
        </xdr:to>
        <xdr:sp macro="" textlink="">
          <xdr:nvSpPr>
            <xdr:cNvPr id="300035" name="Scroll Bar 3" hidden="1">
              <a:extLst>
                <a:ext uri="{63B3BB69-23CF-44E3-9099-C40C66FF867C}">
                  <a14:compatExt spid="_x0000_s300035"/>
                </a:ext>
                <a:ext uri="{FF2B5EF4-FFF2-40B4-BE49-F238E27FC236}">
                  <a16:creationId xmlns:a16="http://schemas.microsoft.com/office/drawing/2014/main" id="{00000000-0008-0000-1F00-0000039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514350</xdr:colOff>
          <xdr:row>7</xdr:row>
          <xdr:rowOff>28575</xdr:rowOff>
        </xdr:from>
        <xdr:to>
          <xdr:col>6</xdr:col>
          <xdr:colOff>438150</xdr:colOff>
          <xdr:row>7</xdr:row>
          <xdr:rowOff>190500</xdr:rowOff>
        </xdr:to>
        <xdr:sp macro="" textlink="">
          <xdr:nvSpPr>
            <xdr:cNvPr id="382977" name="Scroll Bar 1" hidden="1">
              <a:extLst>
                <a:ext uri="{63B3BB69-23CF-44E3-9099-C40C66FF867C}">
                  <a14:compatExt spid="_x0000_s382977"/>
                </a:ext>
                <a:ext uri="{FF2B5EF4-FFF2-40B4-BE49-F238E27FC236}">
                  <a16:creationId xmlns:a16="http://schemas.microsoft.com/office/drawing/2014/main" id="{00000000-0008-0000-2000-000001D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514350</xdr:colOff>
          <xdr:row>8</xdr:row>
          <xdr:rowOff>19050</xdr:rowOff>
        </xdr:from>
        <xdr:to>
          <xdr:col>6</xdr:col>
          <xdr:colOff>438150</xdr:colOff>
          <xdr:row>8</xdr:row>
          <xdr:rowOff>180975</xdr:rowOff>
        </xdr:to>
        <xdr:sp macro="" textlink="">
          <xdr:nvSpPr>
            <xdr:cNvPr id="382978" name="Scroll Bar 2" hidden="1">
              <a:extLst>
                <a:ext uri="{63B3BB69-23CF-44E3-9099-C40C66FF867C}">
                  <a14:compatExt spid="_x0000_s382978"/>
                </a:ext>
                <a:ext uri="{FF2B5EF4-FFF2-40B4-BE49-F238E27FC236}">
                  <a16:creationId xmlns:a16="http://schemas.microsoft.com/office/drawing/2014/main" id="{00000000-0008-0000-2000-000002D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7</xdr:row>
          <xdr:rowOff>28575</xdr:rowOff>
        </xdr:from>
        <xdr:to>
          <xdr:col>6</xdr:col>
          <xdr:colOff>628650</xdr:colOff>
          <xdr:row>7</xdr:row>
          <xdr:rowOff>190500</xdr:rowOff>
        </xdr:to>
        <xdr:sp macro="" textlink="">
          <xdr:nvSpPr>
            <xdr:cNvPr id="279556" name="Scroll Bar 4" hidden="1">
              <a:extLst>
                <a:ext uri="{63B3BB69-23CF-44E3-9099-C40C66FF867C}">
                  <a14:compatExt spid="_x0000_s279556"/>
                </a:ext>
                <a:ext uri="{FF2B5EF4-FFF2-40B4-BE49-F238E27FC236}">
                  <a16:creationId xmlns:a16="http://schemas.microsoft.com/office/drawing/2014/main" id="{00000000-0008-0000-2100-0000044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8</xdr:row>
          <xdr:rowOff>19050</xdr:rowOff>
        </xdr:from>
        <xdr:to>
          <xdr:col>6</xdr:col>
          <xdr:colOff>628650</xdr:colOff>
          <xdr:row>8</xdr:row>
          <xdr:rowOff>180975</xdr:rowOff>
        </xdr:to>
        <xdr:sp macro="" textlink="">
          <xdr:nvSpPr>
            <xdr:cNvPr id="279557" name="Scroll Bar 5" hidden="1">
              <a:extLst>
                <a:ext uri="{63B3BB69-23CF-44E3-9099-C40C66FF867C}">
                  <a14:compatExt spid="_x0000_s279557"/>
                </a:ext>
                <a:ext uri="{FF2B5EF4-FFF2-40B4-BE49-F238E27FC236}">
                  <a16:creationId xmlns:a16="http://schemas.microsoft.com/office/drawing/2014/main" id="{00000000-0008-0000-2100-0000054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7</xdr:row>
          <xdr:rowOff>28575</xdr:rowOff>
        </xdr:from>
        <xdr:to>
          <xdr:col>6</xdr:col>
          <xdr:colOff>628650</xdr:colOff>
          <xdr:row>7</xdr:row>
          <xdr:rowOff>190500</xdr:rowOff>
        </xdr:to>
        <xdr:sp macro="" textlink="">
          <xdr:nvSpPr>
            <xdr:cNvPr id="303105" name="Scroll Bar 1" hidden="1">
              <a:extLst>
                <a:ext uri="{63B3BB69-23CF-44E3-9099-C40C66FF867C}">
                  <a14:compatExt spid="_x0000_s303105"/>
                </a:ext>
                <a:ext uri="{FF2B5EF4-FFF2-40B4-BE49-F238E27FC236}">
                  <a16:creationId xmlns:a16="http://schemas.microsoft.com/office/drawing/2014/main" id="{00000000-0008-0000-2300-000001A0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8</xdr:row>
          <xdr:rowOff>19050</xdr:rowOff>
        </xdr:from>
        <xdr:to>
          <xdr:col>6</xdr:col>
          <xdr:colOff>628650</xdr:colOff>
          <xdr:row>8</xdr:row>
          <xdr:rowOff>180975</xdr:rowOff>
        </xdr:to>
        <xdr:sp macro="" textlink="">
          <xdr:nvSpPr>
            <xdr:cNvPr id="303106" name="Scroll Bar 2" hidden="1">
              <a:extLst>
                <a:ext uri="{63B3BB69-23CF-44E3-9099-C40C66FF867C}">
                  <a14:compatExt spid="_x0000_s303106"/>
                </a:ext>
                <a:ext uri="{FF2B5EF4-FFF2-40B4-BE49-F238E27FC236}">
                  <a16:creationId xmlns:a16="http://schemas.microsoft.com/office/drawing/2014/main" id="{00000000-0008-0000-2300-000002A0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1104900</xdr:colOff>
          <xdr:row>6</xdr:row>
          <xdr:rowOff>28575</xdr:rowOff>
        </xdr:from>
        <xdr:to>
          <xdr:col>2</xdr:col>
          <xdr:colOff>1590675</xdr:colOff>
          <xdr:row>6</xdr:row>
          <xdr:rowOff>190500</xdr:rowOff>
        </xdr:to>
        <xdr:sp macro="" textlink="">
          <xdr:nvSpPr>
            <xdr:cNvPr id="304129" name="Scroll Bar 1" hidden="1">
              <a:extLst>
                <a:ext uri="{63B3BB69-23CF-44E3-9099-C40C66FF867C}">
                  <a14:compatExt spid="_x0000_s304129"/>
                </a:ext>
                <a:ext uri="{FF2B5EF4-FFF2-40B4-BE49-F238E27FC236}">
                  <a16:creationId xmlns:a16="http://schemas.microsoft.com/office/drawing/2014/main" id="{00000000-0008-0000-2400-000001A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1104900</xdr:colOff>
          <xdr:row>6</xdr:row>
          <xdr:rowOff>28575</xdr:rowOff>
        </xdr:from>
        <xdr:to>
          <xdr:col>2</xdr:col>
          <xdr:colOff>1590675</xdr:colOff>
          <xdr:row>6</xdr:row>
          <xdr:rowOff>190500</xdr:rowOff>
        </xdr:to>
        <xdr:sp macro="" textlink="">
          <xdr:nvSpPr>
            <xdr:cNvPr id="305153" name="Scroll Bar 1" hidden="1">
              <a:extLst>
                <a:ext uri="{63B3BB69-23CF-44E3-9099-C40C66FF867C}">
                  <a14:compatExt spid="_x0000_s305153"/>
                </a:ext>
                <a:ext uri="{FF2B5EF4-FFF2-40B4-BE49-F238E27FC236}">
                  <a16:creationId xmlns:a16="http://schemas.microsoft.com/office/drawing/2014/main" id="{00000000-0008-0000-2500-000001A8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1590675</xdr:colOff>
          <xdr:row>7</xdr:row>
          <xdr:rowOff>19050</xdr:rowOff>
        </xdr:from>
        <xdr:to>
          <xdr:col>6</xdr:col>
          <xdr:colOff>2076450</xdr:colOff>
          <xdr:row>7</xdr:row>
          <xdr:rowOff>180975</xdr:rowOff>
        </xdr:to>
        <xdr:sp macro="" textlink="">
          <xdr:nvSpPr>
            <xdr:cNvPr id="110593" name="Scroll Bar 1" hidden="1">
              <a:extLst>
                <a:ext uri="{63B3BB69-23CF-44E3-9099-C40C66FF867C}">
                  <a14:compatExt spid="_x0000_s110593"/>
                </a:ext>
                <a:ext uri="{FF2B5EF4-FFF2-40B4-BE49-F238E27FC236}">
                  <a16:creationId xmlns:a16="http://schemas.microsoft.com/office/drawing/2014/main" id="{00000000-0008-0000-0300-000001B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1590675</xdr:colOff>
          <xdr:row>8</xdr:row>
          <xdr:rowOff>9525</xdr:rowOff>
        </xdr:from>
        <xdr:to>
          <xdr:col>6</xdr:col>
          <xdr:colOff>2076450</xdr:colOff>
          <xdr:row>8</xdr:row>
          <xdr:rowOff>171450</xdr:rowOff>
        </xdr:to>
        <xdr:sp macro="" textlink="">
          <xdr:nvSpPr>
            <xdr:cNvPr id="110594" name="Scroll Bar 2" hidden="1">
              <a:extLst>
                <a:ext uri="{63B3BB69-23CF-44E3-9099-C40C66FF867C}">
                  <a14:compatExt spid="_x0000_s110594"/>
                </a:ext>
                <a:ext uri="{FF2B5EF4-FFF2-40B4-BE49-F238E27FC236}">
                  <a16:creationId xmlns:a16="http://schemas.microsoft.com/office/drawing/2014/main" id="{00000000-0008-0000-0300-000002B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9</xdr:row>
      <xdr:rowOff>76200</xdr:rowOff>
    </xdr:from>
    <xdr:to>
      <xdr:col>15</xdr:col>
      <xdr:colOff>76200</xdr:colOff>
      <xdr:row>21</xdr:row>
      <xdr:rowOff>10584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2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28575</xdr:rowOff>
        </xdr:from>
        <xdr:to>
          <xdr:col>3</xdr:col>
          <xdr:colOff>676275</xdr:colOff>
          <xdr:row>7</xdr:row>
          <xdr:rowOff>190500</xdr:rowOff>
        </xdr:to>
        <xdr:sp macro="" textlink="">
          <xdr:nvSpPr>
            <xdr:cNvPr id="306177" name="Scroll Bar 1" hidden="1">
              <a:extLst>
                <a:ext uri="{63B3BB69-23CF-44E3-9099-C40C66FF867C}">
                  <a14:compatExt spid="_x0000_s306177"/>
                </a:ext>
                <a:ext uri="{FF2B5EF4-FFF2-40B4-BE49-F238E27FC236}">
                  <a16:creationId xmlns:a16="http://schemas.microsoft.com/office/drawing/2014/main" id="{00000000-0008-0000-2C00-000001AC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676275</xdr:colOff>
          <xdr:row>8</xdr:row>
          <xdr:rowOff>180975</xdr:rowOff>
        </xdr:to>
        <xdr:sp macro="" textlink="">
          <xdr:nvSpPr>
            <xdr:cNvPr id="306178" name="Scroll Bar 2" hidden="1">
              <a:extLst>
                <a:ext uri="{63B3BB69-23CF-44E3-9099-C40C66FF867C}">
                  <a14:compatExt spid="_x0000_s306178"/>
                </a:ext>
                <a:ext uri="{FF2B5EF4-FFF2-40B4-BE49-F238E27FC236}">
                  <a16:creationId xmlns:a16="http://schemas.microsoft.com/office/drawing/2014/main" id="{00000000-0008-0000-2C00-000002AC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9</xdr:row>
          <xdr:rowOff>19050</xdr:rowOff>
        </xdr:from>
        <xdr:to>
          <xdr:col>3</xdr:col>
          <xdr:colOff>685800</xdr:colOff>
          <xdr:row>9</xdr:row>
          <xdr:rowOff>180975</xdr:rowOff>
        </xdr:to>
        <xdr:sp macro="" textlink="">
          <xdr:nvSpPr>
            <xdr:cNvPr id="306179" name="Scroll Bar 3" hidden="1">
              <a:extLst>
                <a:ext uri="{63B3BB69-23CF-44E3-9099-C40C66FF867C}">
                  <a14:compatExt spid="_x0000_s306179"/>
                </a:ext>
                <a:ext uri="{FF2B5EF4-FFF2-40B4-BE49-F238E27FC236}">
                  <a16:creationId xmlns:a16="http://schemas.microsoft.com/office/drawing/2014/main" id="{00000000-0008-0000-2C00-000003AC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28575</xdr:rowOff>
        </xdr:from>
        <xdr:to>
          <xdr:col>3</xdr:col>
          <xdr:colOff>676275</xdr:colOff>
          <xdr:row>7</xdr:row>
          <xdr:rowOff>190500</xdr:rowOff>
        </xdr:to>
        <xdr:sp macro="" textlink="">
          <xdr:nvSpPr>
            <xdr:cNvPr id="308225" name="Scroll Bar 1" hidden="1">
              <a:extLst>
                <a:ext uri="{63B3BB69-23CF-44E3-9099-C40C66FF867C}">
                  <a14:compatExt spid="_x0000_s308225"/>
                </a:ext>
                <a:ext uri="{FF2B5EF4-FFF2-40B4-BE49-F238E27FC236}">
                  <a16:creationId xmlns:a16="http://schemas.microsoft.com/office/drawing/2014/main" id="{00000000-0008-0000-2D00-000001B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676275</xdr:colOff>
          <xdr:row>8</xdr:row>
          <xdr:rowOff>180975</xdr:rowOff>
        </xdr:to>
        <xdr:sp macro="" textlink="">
          <xdr:nvSpPr>
            <xdr:cNvPr id="308226" name="Scroll Bar 2" hidden="1">
              <a:extLst>
                <a:ext uri="{63B3BB69-23CF-44E3-9099-C40C66FF867C}">
                  <a14:compatExt spid="_x0000_s308226"/>
                </a:ext>
                <a:ext uri="{FF2B5EF4-FFF2-40B4-BE49-F238E27FC236}">
                  <a16:creationId xmlns:a16="http://schemas.microsoft.com/office/drawing/2014/main" id="{00000000-0008-0000-2D00-000002B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5</xdr:row>
          <xdr:rowOff>38100</xdr:rowOff>
        </xdr:from>
        <xdr:to>
          <xdr:col>2</xdr:col>
          <xdr:colOff>1685925</xdr:colOff>
          <xdr:row>5</xdr:row>
          <xdr:rowOff>200025</xdr:rowOff>
        </xdr:to>
        <xdr:sp macro="" textlink="">
          <xdr:nvSpPr>
            <xdr:cNvPr id="309250" name="Scroll Bar 2" hidden="1">
              <a:extLst>
                <a:ext uri="{63B3BB69-23CF-44E3-9099-C40C66FF867C}">
                  <a14:compatExt spid="_x0000_s309250"/>
                </a:ext>
                <a:ext uri="{FF2B5EF4-FFF2-40B4-BE49-F238E27FC236}">
                  <a16:creationId xmlns:a16="http://schemas.microsoft.com/office/drawing/2014/main" id="{00000000-0008-0000-2E00-000002B8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1047750</xdr:colOff>
          <xdr:row>7</xdr:row>
          <xdr:rowOff>19050</xdr:rowOff>
        </xdr:from>
        <xdr:to>
          <xdr:col>2</xdr:col>
          <xdr:colOff>457200</xdr:colOff>
          <xdr:row>7</xdr:row>
          <xdr:rowOff>180975</xdr:rowOff>
        </xdr:to>
        <xdr:sp macro="" textlink="">
          <xdr:nvSpPr>
            <xdr:cNvPr id="311297" name="Scroll Bar 1" hidden="1">
              <a:extLst>
                <a:ext uri="{63B3BB69-23CF-44E3-9099-C40C66FF867C}">
                  <a14:compatExt spid="_x0000_s311297"/>
                </a:ext>
                <a:ext uri="{FF2B5EF4-FFF2-40B4-BE49-F238E27FC236}">
                  <a16:creationId xmlns:a16="http://schemas.microsoft.com/office/drawing/2014/main" id="{00000000-0008-0000-2F00-000001C0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5</xdr:row>
          <xdr:rowOff>38100</xdr:rowOff>
        </xdr:from>
        <xdr:to>
          <xdr:col>2</xdr:col>
          <xdr:colOff>942975</xdr:colOff>
          <xdr:row>5</xdr:row>
          <xdr:rowOff>200025</xdr:rowOff>
        </xdr:to>
        <xdr:sp macro="" textlink="">
          <xdr:nvSpPr>
            <xdr:cNvPr id="78849" name="Scroll Bar 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00000000-0008-0000-3100-00000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9</xdr:row>
          <xdr:rowOff>19050</xdr:rowOff>
        </xdr:from>
        <xdr:to>
          <xdr:col>2</xdr:col>
          <xdr:colOff>942975</xdr:colOff>
          <xdr:row>9</xdr:row>
          <xdr:rowOff>180975</xdr:rowOff>
        </xdr:to>
        <xdr:sp macro="" textlink="">
          <xdr:nvSpPr>
            <xdr:cNvPr id="78850" name="Scroll Bar 2" hidden="1">
              <a:extLst>
                <a:ext uri="{63B3BB69-23CF-44E3-9099-C40C66FF867C}">
                  <a14:compatExt spid="_x0000_s78850"/>
                </a:ext>
                <a:ext uri="{FF2B5EF4-FFF2-40B4-BE49-F238E27FC236}">
                  <a16:creationId xmlns:a16="http://schemas.microsoft.com/office/drawing/2014/main" id="{00000000-0008-0000-3100-000002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0</xdr:rowOff>
    </xdr:from>
    <xdr:to>
      <xdr:col>1</xdr:col>
      <xdr:colOff>152400</xdr:colOff>
      <xdr:row>0</xdr:row>
      <xdr:rowOff>0</xdr:rowOff>
    </xdr:to>
    <xdr:sp macro="" textlink="">
      <xdr:nvSpPr>
        <xdr:cNvPr id="2" name="Text 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3300-000002000000}"/>
            </a:ext>
          </a:extLst>
        </xdr:cNvPr>
        <xdr:cNvSpPr txBox="1">
          <a:spLocks noChangeArrowheads="1"/>
        </xdr:cNvSpPr>
      </xdr:nvSpPr>
      <xdr:spPr bwMode="auto">
        <a:xfrm>
          <a:off x="304800" y="0"/>
          <a:ext cx="238125" cy="0"/>
        </a:xfrm>
        <a:prstGeom prst="rect">
          <a:avLst/>
        </a:prstGeom>
        <a:solidFill>
          <a:srgbClr val="000000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n-US" sz="900" b="1" i="0" strike="noStrike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7</xdr:row>
          <xdr:rowOff>28575</xdr:rowOff>
        </xdr:from>
        <xdr:to>
          <xdr:col>3</xdr:col>
          <xdr:colOff>857250</xdr:colOff>
          <xdr:row>7</xdr:row>
          <xdr:rowOff>190500</xdr:rowOff>
        </xdr:to>
        <xdr:sp macro="" textlink="">
          <xdr:nvSpPr>
            <xdr:cNvPr id="79873" name="Scroll Bar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33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8</xdr:row>
          <xdr:rowOff>28575</xdr:rowOff>
        </xdr:from>
        <xdr:to>
          <xdr:col>3</xdr:col>
          <xdr:colOff>857250</xdr:colOff>
          <xdr:row>8</xdr:row>
          <xdr:rowOff>190500</xdr:rowOff>
        </xdr:to>
        <xdr:sp macro="" textlink="">
          <xdr:nvSpPr>
            <xdr:cNvPr id="79874" name="Scroll Bar 2" hidden="1">
              <a:extLst>
                <a:ext uri="{63B3BB69-23CF-44E3-9099-C40C66FF867C}">
                  <a14:compatExt spid="_x0000_s79874"/>
                </a:ext>
                <a:ext uri="{FF2B5EF4-FFF2-40B4-BE49-F238E27FC236}">
                  <a16:creationId xmlns:a16="http://schemas.microsoft.com/office/drawing/2014/main" id="{00000000-0008-0000-3300-000002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9</xdr:row>
          <xdr:rowOff>28575</xdr:rowOff>
        </xdr:from>
        <xdr:to>
          <xdr:col>3</xdr:col>
          <xdr:colOff>857250</xdr:colOff>
          <xdr:row>9</xdr:row>
          <xdr:rowOff>190500</xdr:rowOff>
        </xdr:to>
        <xdr:sp macro="" textlink="">
          <xdr:nvSpPr>
            <xdr:cNvPr id="79875" name="Scroll Bar 3" hidden="1">
              <a:extLst>
                <a:ext uri="{63B3BB69-23CF-44E3-9099-C40C66FF867C}">
                  <a14:compatExt spid="_x0000_s79875"/>
                </a:ext>
                <a:ext uri="{FF2B5EF4-FFF2-40B4-BE49-F238E27FC236}">
                  <a16:creationId xmlns:a16="http://schemas.microsoft.com/office/drawing/2014/main" id="{00000000-0008-0000-3300-000003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10</xdr:row>
          <xdr:rowOff>28575</xdr:rowOff>
        </xdr:from>
        <xdr:to>
          <xdr:col>3</xdr:col>
          <xdr:colOff>857250</xdr:colOff>
          <xdr:row>10</xdr:row>
          <xdr:rowOff>190500</xdr:rowOff>
        </xdr:to>
        <xdr:sp macro="" textlink="">
          <xdr:nvSpPr>
            <xdr:cNvPr id="79876" name="Scroll Bar 4" hidden="1">
              <a:extLst>
                <a:ext uri="{63B3BB69-23CF-44E3-9099-C40C66FF867C}">
                  <a14:compatExt spid="_x0000_s79876"/>
                </a:ext>
                <a:ext uri="{FF2B5EF4-FFF2-40B4-BE49-F238E27FC236}">
                  <a16:creationId xmlns:a16="http://schemas.microsoft.com/office/drawing/2014/main" id="{00000000-0008-0000-3300-000004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19050</xdr:rowOff>
    </xdr:from>
    <xdr:to>
      <xdr:col>8</xdr:col>
      <xdr:colOff>180975</xdr:colOff>
      <xdr:row>25</xdr:row>
      <xdr:rowOff>85725</xdr:rowOff>
    </xdr:to>
    <xdr:graphicFrame macro="">
      <xdr:nvGraphicFramePr>
        <xdr:cNvPr id="30721" name="Chart 1">
          <a:extLst>
            <a:ext uri="{FF2B5EF4-FFF2-40B4-BE49-F238E27FC236}">
              <a16:creationId xmlns:a16="http://schemas.microsoft.com/office/drawing/2014/main" id="{00000000-0008-0000-3400-0000017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9525</xdr:rowOff>
        </xdr:from>
        <xdr:to>
          <xdr:col>6</xdr:col>
          <xdr:colOff>581025</xdr:colOff>
          <xdr:row>6</xdr:row>
          <xdr:rowOff>171450</xdr:rowOff>
        </xdr:to>
        <xdr:sp macro="" textlink="">
          <xdr:nvSpPr>
            <xdr:cNvPr id="81921" name="Scroll Bar 1" hidden="1">
              <a:extLst>
                <a:ext uri="{63B3BB69-23CF-44E3-9099-C40C66FF867C}">
                  <a14:compatExt spid="_x0000_s81921"/>
                </a:ext>
                <a:ext uri="{FF2B5EF4-FFF2-40B4-BE49-F238E27FC236}">
                  <a16:creationId xmlns:a16="http://schemas.microsoft.com/office/drawing/2014/main" id="{00000000-0008-0000-3600-000001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9525</xdr:rowOff>
        </xdr:from>
        <xdr:to>
          <xdr:col>6</xdr:col>
          <xdr:colOff>581025</xdr:colOff>
          <xdr:row>6</xdr:row>
          <xdr:rowOff>171450</xdr:rowOff>
        </xdr:to>
        <xdr:sp macro="" textlink="">
          <xdr:nvSpPr>
            <xdr:cNvPr id="83969" name="Scroll Bar 1" hidden="1">
              <a:extLst>
                <a:ext uri="{63B3BB69-23CF-44E3-9099-C40C66FF867C}">
                  <a14:compatExt spid="_x0000_s83969"/>
                </a:ext>
                <a:ext uri="{FF2B5EF4-FFF2-40B4-BE49-F238E27FC236}">
                  <a16:creationId xmlns:a16="http://schemas.microsoft.com/office/drawing/2014/main" id="{00000000-0008-0000-3700-0000014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5</xdr:row>
          <xdr:rowOff>19050</xdr:rowOff>
        </xdr:from>
        <xdr:to>
          <xdr:col>2</xdr:col>
          <xdr:colOff>1895475</xdr:colOff>
          <xdr:row>5</xdr:row>
          <xdr:rowOff>180975</xdr:rowOff>
        </xdr:to>
        <xdr:sp macro="" textlink="">
          <xdr:nvSpPr>
            <xdr:cNvPr id="143363" name="Scroll Bar 3" hidden="1">
              <a:extLst>
                <a:ext uri="{63B3BB69-23CF-44E3-9099-C40C66FF867C}">
                  <a14:compatExt spid="_x0000_s143363"/>
                </a:ext>
                <a:ext uri="{FF2B5EF4-FFF2-40B4-BE49-F238E27FC236}">
                  <a16:creationId xmlns:a16="http://schemas.microsoft.com/office/drawing/2014/main" id="{00000000-0008-0000-0400-0000033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6</xdr:row>
          <xdr:rowOff>19050</xdr:rowOff>
        </xdr:from>
        <xdr:to>
          <xdr:col>2</xdr:col>
          <xdr:colOff>1895475</xdr:colOff>
          <xdr:row>6</xdr:row>
          <xdr:rowOff>180975</xdr:rowOff>
        </xdr:to>
        <xdr:sp macro="" textlink="">
          <xdr:nvSpPr>
            <xdr:cNvPr id="143365" name="Scroll Bar 5" hidden="1">
              <a:extLst>
                <a:ext uri="{63B3BB69-23CF-44E3-9099-C40C66FF867C}">
                  <a14:compatExt spid="_x0000_s143365"/>
                </a:ext>
                <a:ext uri="{FF2B5EF4-FFF2-40B4-BE49-F238E27FC236}">
                  <a16:creationId xmlns:a16="http://schemas.microsoft.com/office/drawing/2014/main" id="{00000000-0008-0000-0400-0000053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7</xdr:row>
          <xdr:rowOff>19050</xdr:rowOff>
        </xdr:from>
        <xdr:to>
          <xdr:col>2</xdr:col>
          <xdr:colOff>1895475</xdr:colOff>
          <xdr:row>7</xdr:row>
          <xdr:rowOff>180975</xdr:rowOff>
        </xdr:to>
        <xdr:sp macro="" textlink="">
          <xdr:nvSpPr>
            <xdr:cNvPr id="143366" name="Scroll Bar 6" hidden="1">
              <a:extLst>
                <a:ext uri="{63B3BB69-23CF-44E3-9099-C40C66FF867C}">
                  <a14:compatExt spid="_x0000_s143366"/>
                </a:ext>
                <a:ext uri="{FF2B5EF4-FFF2-40B4-BE49-F238E27FC236}">
                  <a16:creationId xmlns:a16="http://schemas.microsoft.com/office/drawing/2014/main" id="{00000000-0008-0000-0400-0000063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8</xdr:row>
          <xdr:rowOff>19050</xdr:rowOff>
        </xdr:from>
        <xdr:to>
          <xdr:col>2</xdr:col>
          <xdr:colOff>1895475</xdr:colOff>
          <xdr:row>8</xdr:row>
          <xdr:rowOff>180975</xdr:rowOff>
        </xdr:to>
        <xdr:sp macro="" textlink="">
          <xdr:nvSpPr>
            <xdr:cNvPr id="143367" name="Scroll Bar 7" hidden="1">
              <a:extLst>
                <a:ext uri="{63B3BB69-23CF-44E3-9099-C40C66FF867C}">
                  <a14:compatExt spid="_x0000_s143367"/>
                </a:ext>
                <a:ext uri="{FF2B5EF4-FFF2-40B4-BE49-F238E27FC236}">
                  <a16:creationId xmlns:a16="http://schemas.microsoft.com/office/drawing/2014/main" id="{00000000-0008-0000-0400-0000073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9</xdr:row>
          <xdr:rowOff>19050</xdr:rowOff>
        </xdr:from>
        <xdr:to>
          <xdr:col>2</xdr:col>
          <xdr:colOff>1895475</xdr:colOff>
          <xdr:row>9</xdr:row>
          <xdr:rowOff>180975</xdr:rowOff>
        </xdr:to>
        <xdr:sp macro="" textlink="">
          <xdr:nvSpPr>
            <xdr:cNvPr id="143368" name="Scroll Bar 8" hidden="1">
              <a:extLst>
                <a:ext uri="{63B3BB69-23CF-44E3-9099-C40C66FF867C}">
                  <a14:compatExt spid="_x0000_s143368"/>
                </a:ext>
                <a:ext uri="{FF2B5EF4-FFF2-40B4-BE49-F238E27FC236}">
                  <a16:creationId xmlns:a16="http://schemas.microsoft.com/office/drawing/2014/main" id="{00000000-0008-0000-0400-0000083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10</xdr:row>
          <xdr:rowOff>19050</xdr:rowOff>
        </xdr:from>
        <xdr:to>
          <xdr:col>2</xdr:col>
          <xdr:colOff>1895475</xdr:colOff>
          <xdr:row>10</xdr:row>
          <xdr:rowOff>180975</xdr:rowOff>
        </xdr:to>
        <xdr:sp macro="" textlink="">
          <xdr:nvSpPr>
            <xdr:cNvPr id="143369" name="Scroll Bar 9" hidden="1">
              <a:extLst>
                <a:ext uri="{63B3BB69-23CF-44E3-9099-C40C66FF867C}">
                  <a14:compatExt spid="_x0000_s143369"/>
                </a:ext>
                <a:ext uri="{FF2B5EF4-FFF2-40B4-BE49-F238E27FC236}">
                  <a16:creationId xmlns:a16="http://schemas.microsoft.com/office/drawing/2014/main" id="{00000000-0008-0000-0400-0000093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219077</xdr:colOff>
      <xdr:row>10</xdr:row>
      <xdr:rowOff>111126</xdr:rowOff>
    </xdr:from>
    <xdr:to>
      <xdr:col>9</xdr:col>
      <xdr:colOff>47626</xdr:colOff>
      <xdr:row>26</xdr:row>
      <xdr:rowOff>78317</xdr:rowOff>
    </xdr:to>
    <xdr:graphicFrame macro="">
      <xdr:nvGraphicFramePr>
        <xdr:cNvPr id="34817" name="Chart 1">
          <a:extLst>
            <a:ext uri="{FF2B5EF4-FFF2-40B4-BE49-F238E27FC236}">
              <a16:creationId xmlns:a16="http://schemas.microsoft.com/office/drawing/2014/main" id="{00000000-0008-0000-3800-000001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</xdr:row>
          <xdr:rowOff>0</xdr:rowOff>
        </xdr:from>
        <xdr:to>
          <xdr:col>3</xdr:col>
          <xdr:colOff>552450</xdr:colOff>
          <xdr:row>7</xdr:row>
          <xdr:rowOff>161925</xdr:rowOff>
        </xdr:to>
        <xdr:sp macro="" textlink="">
          <xdr:nvSpPr>
            <xdr:cNvPr id="84994" name="Scroll Bar 2" hidden="1">
              <a:extLst>
                <a:ext uri="{63B3BB69-23CF-44E3-9099-C40C66FF867C}">
                  <a14:compatExt spid="_x0000_s84994"/>
                </a:ext>
                <a:ext uri="{FF2B5EF4-FFF2-40B4-BE49-F238E27FC236}">
                  <a16:creationId xmlns:a16="http://schemas.microsoft.com/office/drawing/2014/main" id="{00000000-0008-0000-3800-0000024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523874</xdr:colOff>
      <xdr:row>10</xdr:row>
      <xdr:rowOff>104776</xdr:rowOff>
    </xdr:from>
    <xdr:to>
      <xdr:col>9</xdr:col>
      <xdr:colOff>66675</xdr:colOff>
      <xdr:row>23</xdr:row>
      <xdr:rowOff>76201</xdr:rowOff>
    </xdr:to>
    <xdr:graphicFrame macro="">
      <xdr:nvGraphicFramePr>
        <xdr:cNvPr id="36865" name="Chart 1">
          <a:extLst>
            <a:ext uri="{FF2B5EF4-FFF2-40B4-BE49-F238E27FC236}">
              <a16:creationId xmlns:a16="http://schemas.microsoft.com/office/drawing/2014/main" id="{00000000-0008-0000-3900-0000019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</xdr:row>
          <xdr:rowOff>28575</xdr:rowOff>
        </xdr:from>
        <xdr:to>
          <xdr:col>3</xdr:col>
          <xdr:colOff>552450</xdr:colOff>
          <xdr:row>7</xdr:row>
          <xdr:rowOff>190500</xdr:rowOff>
        </xdr:to>
        <xdr:sp macro="" textlink="">
          <xdr:nvSpPr>
            <xdr:cNvPr id="86017" name="Scroll Bar 1" hidden="1">
              <a:extLst>
                <a:ext uri="{63B3BB69-23CF-44E3-9099-C40C66FF867C}">
                  <a14:compatExt spid="_x0000_s86017"/>
                </a:ext>
                <a:ext uri="{FF2B5EF4-FFF2-40B4-BE49-F238E27FC236}">
                  <a16:creationId xmlns:a16="http://schemas.microsoft.com/office/drawing/2014/main" id="{00000000-0008-0000-3900-0000015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19</xdr:row>
          <xdr:rowOff>19050</xdr:rowOff>
        </xdr:from>
        <xdr:to>
          <xdr:col>2</xdr:col>
          <xdr:colOff>571500</xdr:colOff>
          <xdr:row>19</xdr:row>
          <xdr:rowOff>180975</xdr:rowOff>
        </xdr:to>
        <xdr:sp macro="" textlink="">
          <xdr:nvSpPr>
            <xdr:cNvPr id="38913" name="Scroll Bar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3A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18</xdr:row>
          <xdr:rowOff>19050</xdr:rowOff>
        </xdr:from>
        <xdr:to>
          <xdr:col>2</xdr:col>
          <xdr:colOff>571500</xdr:colOff>
          <xdr:row>18</xdr:row>
          <xdr:rowOff>180975</xdr:rowOff>
        </xdr:to>
        <xdr:sp macro="" textlink="">
          <xdr:nvSpPr>
            <xdr:cNvPr id="87041" name="Scroll Bar 1" hidden="1">
              <a:extLst>
                <a:ext uri="{63B3BB69-23CF-44E3-9099-C40C66FF867C}">
                  <a14:compatExt spid="_x0000_s87041"/>
                </a:ext>
                <a:ext uri="{FF2B5EF4-FFF2-40B4-BE49-F238E27FC236}">
                  <a16:creationId xmlns:a16="http://schemas.microsoft.com/office/drawing/2014/main" id="{00000000-0008-0000-3B00-000001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581025</xdr:colOff>
          <xdr:row>10</xdr:row>
          <xdr:rowOff>19050</xdr:rowOff>
        </xdr:from>
        <xdr:to>
          <xdr:col>5</xdr:col>
          <xdr:colOff>1066800</xdr:colOff>
          <xdr:row>10</xdr:row>
          <xdr:rowOff>180975</xdr:rowOff>
        </xdr:to>
        <xdr:sp macro="" textlink="">
          <xdr:nvSpPr>
            <xdr:cNvPr id="449539" name="Scroll Bar 3" hidden="1">
              <a:extLst>
                <a:ext uri="{63B3BB69-23CF-44E3-9099-C40C66FF867C}">
                  <a14:compatExt spid="_x0000_s449539"/>
                </a:ext>
                <a:ext uri="{FF2B5EF4-FFF2-40B4-BE49-F238E27FC236}">
                  <a16:creationId xmlns:a16="http://schemas.microsoft.com/office/drawing/2014/main" id="{00000000-0008-0000-3E00-000003DC06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581025</xdr:colOff>
          <xdr:row>16</xdr:row>
          <xdr:rowOff>19050</xdr:rowOff>
        </xdr:from>
        <xdr:to>
          <xdr:col>5</xdr:col>
          <xdr:colOff>1066800</xdr:colOff>
          <xdr:row>16</xdr:row>
          <xdr:rowOff>180975</xdr:rowOff>
        </xdr:to>
        <xdr:sp macro="" textlink="">
          <xdr:nvSpPr>
            <xdr:cNvPr id="449542" name="Scroll Bar 6" hidden="1">
              <a:extLst>
                <a:ext uri="{63B3BB69-23CF-44E3-9099-C40C66FF867C}">
                  <a14:compatExt spid="_x0000_s449542"/>
                </a:ext>
                <a:ext uri="{FF2B5EF4-FFF2-40B4-BE49-F238E27FC236}">
                  <a16:creationId xmlns:a16="http://schemas.microsoft.com/office/drawing/2014/main" id="{00000000-0008-0000-3E00-000006DC06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581025</xdr:colOff>
          <xdr:row>15</xdr:row>
          <xdr:rowOff>28575</xdr:rowOff>
        </xdr:from>
        <xdr:to>
          <xdr:col>5</xdr:col>
          <xdr:colOff>1066800</xdr:colOff>
          <xdr:row>15</xdr:row>
          <xdr:rowOff>190500</xdr:rowOff>
        </xdr:to>
        <xdr:sp macro="" textlink="">
          <xdr:nvSpPr>
            <xdr:cNvPr id="449543" name="Scroll Bar 7" hidden="1">
              <a:extLst>
                <a:ext uri="{63B3BB69-23CF-44E3-9099-C40C66FF867C}">
                  <a14:compatExt spid="_x0000_s449543"/>
                </a:ext>
                <a:ext uri="{FF2B5EF4-FFF2-40B4-BE49-F238E27FC236}">
                  <a16:creationId xmlns:a16="http://schemas.microsoft.com/office/drawing/2014/main" id="{00000000-0008-0000-3E00-000007DC06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5</xdr:row>
          <xdr:rowOff>38100</xdr:rowOff>
        </xdr:from>
        <xdr:to>
          <xdr:col>3</xdr:col>
          <xdr:colOff>1247775</xdr:colOff>
          <xdr:row>5</xdr:row>
          <xdr:rowOff>200025</xdr:rowOff>
        </xdr:to>
        <xdr:sp macro="" textlink="">
          <xdr:nvSpPr>
            <xdr:cNvPr id="91137" name="Scroll Bar 1" hidden="1">
              <a:extLst>
                <a:ext uri="{63B3BB69-23CF-44E3-9099-C40C66FF867C}">
                  <a14:compatExt spid="_x0000_s91137"/>
                </a:ext>
                <a:ext uri="{FF2B5EF4-FFF2-40B4-BE49-F238E27FC236}">
                  <a16:creationId xmlns:a16="http://schemas.microsoft.com/office/drawing/2014/main" id="{00000000-0008-0000-4100-0000016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6</xdr:row>
          <xdr:rowOff>19050</xdr:rowOff>
        </xdr:from>
        <xdr:to>
          <xdr:col>3</xdr:col>
          <xdr:colOff>1247775</xdr:colOff>
          <xdr:row>6</xdr:row>
          <xdr:rowOff>180975</xdr:rowOff>
        </xdr:to>
        <xdr:sp macro="" textlink="">
          <xdr:nvSpPr>
            <xdr:cNvPr id="91138" name="Scroll Bar 2" hidden="1">
              <a:extLst>
                <a:ext uri="{63B3BB69-23CF-44E3-9099-C40C66FF867C}">
                  <a14:compatExt spid="_x0000_s91138"/>
                </a:ext>
                <a:ext uri="{FF2B5EF4-FFF2-40B4-BE49-F238E27FC236}">
                  <a16:creationId xmlns:a16="http://schemas.microsoft.com/office/drawing/2014/main" id="{00000000-0008-0000-4100-0000026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7</xdr:row>
          <xdr:rowOff>0</xdr:rowOff>
        </xdr:from>
        <xdr:to>
          <xdr:col>3</xdr:col>
          <xdr:colOff>1247775</xdr:colOff>
          <xdr:row>7</xdr:row>
          <xdr:rowOff>161925</xdr:rowOff>
        </xdr:to>
        <xdr:sp macro="" textlink="">
          <xdr:nvSpPr>
            <xdr:cNvPr id="91139" name="Scroll Bar 3" hidden="1">
              <a:extLst>
                <a:ext uri="{63B3BB69-23CF-44E3-9099-C40C66FF867C}">
                  <a14:compatExt spid="_x0000_s91139"/>
                </a:ext>
                <a:ext uri="{FF2B5EF4-FFF2-40B4-BE49-F238E27FC236}">
                  <a16:creationId xmlns:a16="http://schemas.microsoft.com/office/drawing/2014/main" id="{00000000-0008-0000-4100-0000036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5</xdr:row>
          <xdr:rowOff>28575</xdr:rowOff>
        </xdr:from>
        <xdr:to>
          <xdr:col>5</xdr:col>
          <xdr:colOff>552450</xdr:colOff>
          <xdr:row>6</xdr:row>
          <xdr:rowOff>0</xdr:rowOff>
        </xdr:to>
        <xdr:sp macro="" textlink="">
          <xdr:nvSpPr>
            <xdr:cNvPr id="41985" name="Scroll Bar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42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7</xdr:row>
          <xdr:rowOff>180975</xdr:rowOff>
        </xdr:from>
        <xdr:to>
          <xdr:col>5</xdr:col>
          <xdr:colOff>561975</xdr:colOff>
          <xdr:row>8</xdr:row>
          <xdr:rowOff>152400</xdr:rowOff>
        </xdr:to>
        <xdr:sp macro="" textlink="">
          <xdr:nvSpPr>
            <xdr:cNvPr id="41986" name="Scroll Bar 2" hidden="1">
              <a:extLst>
                <a:ext uri="{63B3BB69-23CF-44E3-9099-C40C66FF867C}">
                  <a14:compatExt spid="_x0000_s41986"/>
                </a:ext>
                <a:ext uri="{FF2B5EF4-FFF2-40B4-BE49-F238E27FC236}">
                  <a16:creationId xmlns:a16="http://schemas.microsoft.com/office/drawing/2014/main" id="{00000000-0008-0000-4200-000002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5</xdr:row>
          <xdr:rowOff>28575</xdr:rowOff>
        </xdr:from>
        <xdr:to>
          <xdr:col>5</xdr:col>
          <xdr:colOff>552450</xdr:colOff>
          <xdr:row>6</xdr:row>
          <xdr:rowOff>0</xdr:rowOff>
        </xdr:to>
        <xdr:sp macro="" textlink="">
          <xdr:nvSpPr>
            <xdr:cNvPr id="92161" name="Scroll Bar 1" hidden="1">
              <a:extLst>
                <a:ext uri="{63B3BB69-23CF-44E3-9099-C40C66FF867C}">
                  <a14:compatExt spid="_x0000_s92161"/>
                </a:ext>
                <a:ext uri="{FF2B5EF4-FFF2-40B4-BE49-F238E27FC236}">
                  <a16:creationId xmlns:a16="http://schemas.microsoft.com/office/drawing/2014/main" id="{00000000-0008-0000-4300-0000016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838200</xdr:colOff>
          <xdr:row>5</xdr:row>
          <xdr:rowOff>28575</xdr:rowOff>
        </xdr:from>
        <xdr:to>
          <xdr:col>3</xdr:col>
          <xdr:colOff>1323975</xdr:colOff>
          <xdr:row>5</xdr:row>
          <xdr:rowOff>190500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4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1524000</xdr:colOff>
          <xdr:row>5</xdr:row>
          <xdr:rowOff>19050</xdr:rowOff>
        </xdr:from>
        <xdr:to>
          <xdr:col>9</xdr:col>
          <xdr:colOff>2009775</xdr:colOff>
          <xdr:row>5</xdr:row>
          <xdr:rowOff>180975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4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790575</xdr:colOff>
          <xdr:row>11</xdr:row>
          <xdr:rowOff>9525</xdr:rowOff>
        </xdr:from>
        <xdr:to>
          <xdr:col>4</xdr:col>
          <xdr:colOff>1276350</xdr:colOff>
          <xdr:row>11</xdr:row>
          <xdr:rowOff>171450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4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819150</xdr:colOff>
          <xdr:row>6</xdr:row>
          <xdr:rowOff>28575</xdr:rowOff>
        </xdr:from>
        <xdr:to>
          <xdr:col>4</xdr:col>
          <xdr:colOff>1304925</xdr:colOff>
          <xdr:row>6</xdr:row>
          <xdr:rowOff>190500</xdr:rowOff>
        </xdr:to>
        <xdr:sp macro="" textlink="">
          <xdr:nvSpPr>
            <xdr:cNvPr id="8196" name="Scroll Bar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4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6</xdr:row>
          <xdr:rowOff>19050</xdr:rowOff>
        </xdr:from>
        <xdr:to>
          <xdr:col>2</xdr:col>
          <xdr:colOff>1895475</xdr:colOff>
          <xdr:row>6</xdr:row>
          <xdr:rowOff>180975</xdr:rowOff>
        </xdr:to>
        <xdr:sp macro="" textlink="">
          <xdr:nvSpPr>
            <xdr:cNvPr id="172034" name="Scroll Bar 2" hidden="1">
              <a:extLst>
                <a:ext uri="{63B3BB69-23CF-44E3-9099-C40C66FF867C}">
                  <a14:compatExt spid="_x0000_s172034"/>
                </a:ext>
                <a:ext uri="{FF2B5EF4-FFF2-40B4-BE49-F238E27FC236}">
                  <a16:creationId xmlns:a16="http://schemas.microsoft.com/office/drawing/2014/main" id="{00000000-0008-0000-0500-000002A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7</xdr:row>
          <xdr:rowOff>19050</xdr:rowOff>
        </xdr:from>
        <xdr:to>
          <xdr:col>2</xdr:col>
          <xdr:colOff>1895475</xdr:colOff>
          <xdr:row>7</xdr:row>
          <xdr:rowOff>180975</xdr:rowOff>
        </xdr:to>
        <xdr:sp macro="" textlink="">
          <xdr:nvSpPr>
            <xdr:cNvPr id="172035" name="Scroll Bar 3" hidden="1">
              <a:extLst>
                <a:ext uri="{63B3BB69-23CF-44E3-9099-C40C66FF867C}">
                  <a14:compatExt spid="_x0000_s172035"/>
                </a:ext>
                <a:ext uri="{FF2B5EF4-FFF2-40B4-BE49-F238E27FC236}">
                  <a16:creationId xmlns:a16="http://schemas.microsoft.com/office/drawing/2014/main" id="{00000000-0008-0000-0500-000003A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8</xdr:row>
          <xdr:rowOff>19050</xdr:rowOff>
        </xdr:from>
        <xdr:to>
          <xdr:col>2</xdr:col>
          <xdr:colOff>1895475</xdr:colOff>
          <xdr:row>8</xdr:row>
          <xdr:rowOff>180975</xdr:rowOff>
        </xdr:to>
        <xdr:sp macro="" textlink="">
          <xdr:nvSpPr>
            <xdr:cNvPr id="172037" name="Scroll Bar 5" hidden="1">
              <a:extLst>
                <a:ext uri="{63B3BB69-23CF-44E3-9099-C40C66FF867C}">
                  <a14:compatExt spid="_x0000_s172037"/>
                </a:ext>
                <a:ext uri="{FF2B5EF4-FFF2-40B4-BE49-F238E27FC236}">
                  <a16:creationId xmlns:a16="http://schemas.microsoft.com/office/drawing/2014/main" id="{00000000-0008-0000-0500-000005A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9</xdr:row>
          <xdr:rowOff>19050</xdr:rowOff>
        </xdr:from>
        <xdr:to>
          <xdr:col>2</xdr:col>
          <xdr:colOff>1895475</xdr:colOff>
          <xdr:row>9</xdr:row>
          <xdr:rowOff>180975</xdr:rowOff>
        </xdr:to>
        <xdr:sp macro="" textlink="">
          <xdr:nvSpPr>
            <xdr:cNvPr id="172038" name="Scroll Bar 6" hidden="1">
              <a:extLst>
                <a:ext uri="{63B3BB69-23CF-44E3-9099-C40C66FF867C}">
                  <a14:compatExt spid="_x0000_s172038"/>
                </a:ext>
                <a:ext uri="{FF2B5EF4-FFF2-40B4-BE49-F238E27FC236}">
                  <a16:creationId xmlns:a16="http://schemas.microsoft.com/office/drawing/2014/main" id="{00000000-0008-0000-0500-000006A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609600</xdr:colOff>
          <xdr:row>5</xdr:row>
          <xdr:rowOff>28575</xdr:rowOff>
        </xdr:from>
        <xdr:to>
          <xdr:col>10</xdr:col>
          <xdr:colOff>57150</xdr:colOff>
          <xdr:row>5</xdr:row>
          <xdr:rowOff>190500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48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28575</xdr:rowOff>
        </xdr:from>
        <xdr:to>
          <xdr:col>4</xdr:col>
          <xdr:colOff>676275</xdr:colOff>
          <xdr:row>6</xdr:row>
          <xdr:rowOff>190500</xdr:rowOff>
        </xdr:to>
        <xdr:sp macro="" textlink="">
          <xdr:nvSpPr>
            <xdr:cNvPr id="103425" name="Scroll Bar 1" hidden="1">
              <a:extLst>
                <a:ext uri="{63B3BB69-23CF-44E3-9099-C40C66FF867C}">
                  <a14:compatExt spid="_x0000_s103425"/>
                </a:ext>
                <a:ext uri="{FF2B5EF4-FFF2-40B4-BE49-F238E27FC236}">
                  <a16:creationId xmlns:a16="http://schemas.microsoft.com/office/drawing/2014/main" id="{00000000-0008-0000-4900-000001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219075</xdr:rowOff>
        </xdr:from>
        <xdr:to>
          <xdr:col>4</xdr:col>
          <xdr:colOff>676275</xdr:colOff>
          <xdr:row>7</xdr:row>
          <xdr:rowOff>142875</xdr:rowOff>
        </xdr:to>
        <xdr:sp macro="" textlink="">
          <xdr:nvSpPr>
            <xdr:cNvPr id="103426" name="Scroll Bar 2" hidden="1">
              <a:extLst>
                <a:ext uri="{63B3BB69-23CF-44E3-9099-C40C66FF867C}">
                  <a14:compatExt spid="_x0000_s103426"/>
                </a:ext>
                <a:ext uri="{FF2B5EF4-FFF2-40B4-BE49-F238E27FC236}">
                  <a16:creationId xmlns:a16="http://schemas.microsoft.com/office/drawing/2014/main" id="{00000000-0008-0000-4900-000002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7</xdr:row>
          <xdr:rowOff>28575</xdr:rowOff>
        </xdr:from>
        <xdr:to>
          <xdr:col>3</xdr:col>
          <xdr:colOff>590550</xdr:colOff>
          <xdr:row>7</xdr:row>
          <xdr:rowOff>190500</xdr:rowOff>
        </xdr:to>
        <xdr:sp macro="" textlink="">
          <xdr:nvSpPr>
            <xdr:cNvPr id="494593" name="Scroll Bar 1" hidden="1">
              <a:extLst>
                <a:ext uri="{63B3BB69-23CF-44E3-9099-C40C66FF867C}">
                  <a14:compatExt spid="_x0000_s494593"/>
                </a:ext>
                <a:ext uri="{FF2B5EF4-FFF2-40B4-BE49-F238E27FC236}">
                  <a16:creationId xmlns:a16="http://schemas.microsoft.com/office/drawing/2014/main" id="{00000000-0008-0000-4A00-0000018C07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</xdr:row>
          <xdr:rowOff>28575</xdr:rowOff>
        </xdr:from>
        <xdr:to>
          <xdr:col>6</xdr:col>
          <xdr:colOff>542925</xdr:colOff>
          <xdr:row>7</xdr:row>
          <xdr:rowOff>0</xdr:rowOff>
        </xdr:to>
        <xdr:sp macro="" textlink="">
          <xdr:nvSpPr>
            <xdr:cNvPr id="45057" name="Scroll Bar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4E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1257300</xdr:colOff>
          <xdr:row>10</xdr:row>
          <xdr:rowOff>0</xdr:rowOff>
        </xdr:from>
        <xdr:to>
          <xdr:col>1</xdr:col>
          <xdr:colOff>1743075</xdr:colOff>
          <xdr:row>10</xdr:row>
          <xdr:rowOff>161925</xdr:rowOff>
        </xdr:to>
        <xdr:sp macro="" textlink="">
          <xdr:nvSpPr>
            <xdr:cNvPr id="29699" name="Scroll Bar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51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695325</xdr:colOff>
          <xdr:row>6</xdr:row>
          <xdr:rowOff>180975</xdr:rowOff>
        </xdr:to>
        <xdr:sp macro="" textlink="">
          <xdr:nvSpPr>
            <xdr:cNvPr id="30722" name="Scroll Bar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52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5</xdr:row>
          <xdr:rowOff>19050</xdr:rowOff>
        </xdr:from>
        <xdr:to>
          <xdr:col>5</xdr:col>
          <xdr:colOff>685800</xdr:colOff>
          <xdr:row>5</xdr:row>
          <xdr:rowOff>180975</xdr:rowOff>
        </xdr:to>
        <xdr:sp macro="" textlink="">
          <xdr:nvSpPr>
            <xdr:cNvPr id="31746" name="Scroll Bar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53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6</xdr:row>
          <xdr:rowOff>28575</xdr:rowOff>
        </xdr:from>
        <xdr:to>
          <xdr:col>5</xdr:col>
          <xdr:colOff>685800</xdr:colOff>
          <xdr:row>7</xdr:row>
          <xdr:rowOff>0</xdr:rowOff>
        </xdr:to>
        <xdr:sp macro="" textlink="">
          <xdr:nvSpPr>
            <xdr:cNvPr id="31747" name="Scroll Bar 3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53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8</xdr:row>
          <xdr:rowOff>9525</xdr:rowOff>
        </xdr:from>
        <xdr:to>
          <xdr:col>2</xdr:col>
          <xdr:colOff>1981200</xdr:colOff>
          <xdr:row>8</xdr:row>
          <xdr:rowOff>171450</xdr:rowOff>
        </xdr:to>
        <xdr:sp macro="" textlink="">
          <xdr:nvSpPr>
            <xdr:cNvPr id="107521" name="Scroll Bar 1" hidden="1">
              <a:extLst>
                <a:ext uri="{63B3BB69-23CF-44E3-9099-C40C66FF867C}">
                  <a14:compatExt spid="_x0000_s107521"/>
                </a:ext>
                <a:ext uri="{FF2B5EF4-FFF2-40B4-BE49-F238E27FC236}">
                  <a16:creationId xmlns:a16="http://schemas.microsoft.com/office/drawing/2014/main" id="{00000000-0008-0000-5500-000001A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2333625</xdr:colOff>
          <xdr:row>5</xdr:row>
          <xdr:rowOff>38100</xdr:rowOff>
        </xdr:from>
        <xdr:to>
          <xdr:col>1</xdr:col>
          <xdr:colOff>2819400</xdr:colOff>
          <xdr:row>5</xdr:row>
          <xdr:rowOff>200025</xdr:rowOff>
        </xdr:to>
        <xdr:sp macro="" textlink="">
          <xdr:nvSpPr>
            <xdr:cNvPr id="12291" name="Scroll Bar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6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2333625</xdr:colOff>
          <xdr:row>6</xdr:row>
          <xdr:rowOff>28575</xdr:rowOff>
        </xdr:from>
        <xdr:to>
          <xdr:col>1</xdr:col>
          <xdr:colOff>2819400</xdr:colOff>
          <xdr:row>6</xdr:row>
          <xdr:rowOff>190500</xdr:rowOff>
        </xdr:to>
        <xdr:sp macro="" textlink="">
          <xdr:nvSpPr>
            <xdr:cNvPr id="12292" name="Scroll Bar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6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2333625</xdr:colOff>
          <xdr:row>7</xdr:row>
          <xdr:rowOff>19050</xdr:rowOff>
        </xdr:from>
        <xdr:to>
          <xdr:col>1</xdr:col>
          <xdr:colOff>2819400</xdr:colOff>
          <xdr:row>7</xdr:row>
          <xdr:rowOff>180975</xdr:rowOff>
        </xdr:to>
        <xdr:sp macro="" textlink="">
          <xdr:nvSpPr>
            <xdr:cNvPr id="12293" name="Scroll Bar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6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2333625</xdr:colOff>
          <xdr:row>8</xdr:row>
          <xdr:rowOff>9525</xdr:rowOff>
        </xdr:from>
        <xdr:to>
          <xdr:col>1</xdr:col>
          <xdr:colOff>2819400</xdr:colOff>
          <xdr:row>8</xdr:row>
          <xdr:rowOff>171450</xdr:rowOff>
        </xdr:to>
        <xdr:sp macro="" textlink="">
          <xdr:nvSpPr>
            <xdr:cNvPr id="12295" name="Scroll Bar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6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2333625</xdr:colOff>
          <xdr:row>9</xdr:row>
          <xdr:rowOff>9525</xdr:rowOff>
        </xdr:from>
        <xdr:to>
          <xdr:col>1</xdr:col>
          <xdr:colOff>2819400</xdr:colOff>
          <xdr:row>9</xdr:row>
          <xdr:rowOff>171450</xdr:rowOff>
        </xdr:to>
        <xdr:sp macro="" textlink="">
          <xdr:nvSpPr>
            <xdr:cNvPr id="12296" name="Scroll Bar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6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2238375</xdr:colOff>
          <xdr:row>5</xdr:row>
          <xdr:rowOff>38100</xdr:rowOff>
        </xdr:from>
        <xdr:to>
          <xdr:col>2</xdr:col>
          <xdr:colOff>2724150</xdr:colOff>
          <xdr:row>5</xdr:row>
          <xdr:rowOff>200025</xdr:rowOff>
        </xdr:to>
        <xdr:sp macro="" textlink="">
          <xdr:nvSpPr>
            <xdr:cNvPr id="233473" name="Scroll Bar 1" hidden="1">
              <a:extLst>
                <a:ext uri="{63B3BB69-23CF-44E3-9099-C40C66FF867C}">
                  <a14:compatExt spid="_x0000_s233473"/>
                </a:ext>
                <a:ext uri="{FF2B5EF4-FFF2-40B4-BE49-F238E27FC236}">
                  <a16:creationId xmlns:a16="http://schemas.microsoft.com/office/drawing/2014/main" id="{00000000-0008-0000-0700-00000190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2238375</xdr:colOff>
          <xdr:row>6</xdr:row>
          <xdr:rowOff>28575</xdr:rowOff>
        </xdr:from>
        <xdr:to>
          <xdr:col>2</xdr:col>
          <xdr:colOff>2724150</xdr:colOff>
          <xdr:row>6</xdr:row>
          <xdr:rowOff>190500</xdr:rowOff>
        </xdr:to>
        <xdr:sp macro="" textlink="">
          <xdr:nvSpPr>
            <xdr:cNvPr id="233474" name="Scroll Bar 2" hidden="1">
              <a:extLst>
                <a:ext uri="{63B3BB69-23CF-44E3-9099-C40C66FF867C}">
                  <a14:compatExt spid="_x0000_s233474"/>
                </a:ext>
                <a:ext uri="{FF2B5EF4-FFF2-40B4-BE49-F238E27FC236}">
                  <a16:creationId xmlns:a16="http://schemas.microsoft.com/office/drawing/2014/main" id="{00000000-0008-0000-0700-00000290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2238375</xdr:colOff>
          <xdr:row>7</xdr:row>
          <xdr:rowOff>19050</xdr:rowOff>
        </xdr:from>
        <xdr:to>
          <xdr:col>2</xdr:col>
          <xdr:colOff>2724150</xdr:colOff>
          <xdr:row>7</xdr:row>
          <xdr:rowOff>180975</xdr:rowOff>
        </xdr:to>
        <xdr:sp macro="" textlink="">
          <xdr:nvSpPr>
            <xdr:cNvPr id="233475" name="Scroll Bar 3" hidden="1">
              <a:extLst>
                <a:ext uri="{63B3BB69-23CF-44E3-9099-C40C66FF867C}">
                  <a14:compatExt spid="_x0000_s233475"/>
                </a:ext>
                <a:ext uri="{FF2B5EF4-FFF2-40B4-BE49-F238E27FC236}">
                  <a16:creationId xmlns:a16="http://schemas.microsoft.com/office/drawing/2014/main" id="{00000000-0008-0000-0700-00000390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2238375</xdr:colOff>
          <xdr:row>8</xdr:row>
          <xdr:rowOff>9525</xdr:rowOff>
        </xdr:from>
        <xdr:to>
          <xdr:col>2</xdr:col>
          <xdr:colOff>2724150</xdr:colOff>
          <xdr:row>8</xdr:row>
          <xdr:rowOff>171450</xdr:rowOff>
        </xdr:to>
        <xdr:sp macro="" textlink="">
          <xdr:nvSpPr>
            <xdr:cNvPr id="233476" name="Scroll Bar 4" hidden="1">
              <a:extLst>
                <a:ext uri="{63B3BB69-23CF-44E3-9099-C40C66FF867C}">
                  <a14:compatExt spid="_x0000_s233476"/>
                </a:ext>
                <a:ext uri="{FF2B5EF4-FFF2-40B4-BE49-F238E27FC236}">
                  <a16:creationId xmlns:a16="http://schemas.microsoft.com/office/drawing/2014/main" id="{00000000-0008-0000-0700-00000490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2333625</xdr:colOff>
          <xdr:row>6</xdr:row>
          <xdr:rowOff>38100</xdr:rowOff>
        </xdr:from>
        <xdr:to>
          <xdr:col>1</xdr:col>
          <xdr:colOff>2819400</xdr:colOff>
          <xdr:row>6</xdr:row>
          <xdr:rowOff>200025</xdr:rowOff>
        </xdr:to>
        <xdr:sp macro="" textlink="">
          <xdr:nvSpPr>
            <xdr:cNvPr id="232449" name="Scroll Bar 1" hidden="1">
              <a:extLst>
                <a:ext uri="{63B3BB69-23CF-44E3-9099-C40C66FF867C}">
                  <a14:compatExt spid="_x0000_s232449"/>
                </a:ext>
                <a:ext uri="{FF2B5EF4-FFF2-40B4-BE49-F238E27FC236}">
                  <a16:creationId xmlns:a16="http://schemas.microsoft.com/office/drawing/2014/main" id="{00000000-0008-0000-0800-000001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2333625</xdr:colOff>
          <xdr:row>7</xdr:row>
          <xdr:rowOff>28575</xdr:rowOff>
        </xdr:from>
        <xdr:to>
          <xdr:col>1</xdr:col>
          <xdr:colOff>2819400</xdr:colOff>
          <xdr:row>7</xdr:row>
          <xdr:rowOff>190500</xdr:rowOff>
        </xdr:to>
        <xdr:sp macro="" textlink="">
          <xdr:nvSpPr>
            <xdr:cNvPr id="232450" name="Scroll Bar 2" hidden="1">
              <a:extLst>
                <a:ext uri="{63B3BB69-23CF-44E3-9099-C40C66FF867C}">
                  <a14:compatExt spid="_x0000_s232450"/>
                </a:ext>
                <a:ext uri="{FF2B5EF4-FFF2-40B4-BE49-F238E27FC236}">
                  <a16:creationId xmlns:a16="http://schemas.microsoft.com/office/drawing/2014/main" id="{00000000-0008-0000-0800-000002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2333625</xdr:colOff>
          <xdr:row>8</xdr:row>
          <xdr:rowOff>19050</xdr:rowOff>
        </xdr:from>
        <xdr:to>
          <xdr:col>1</xdr:col>
          <xdr:colOff>2819400</xdr:colOff>
          <xdr:row>8</xdr:row>
          <xdr:rowOff>180975</xdr:rowOff>
        </xdr:to>
        <xdr:sp macro="" textlink="">
          <xdr:nvSpPr>
            <xdr:cNvPr id="232451" name="Scroll Bar 3" hidden="1">
              <a:extLst>
                <a:ext uri="{63B3BB69-23CF-44E3-9099-C40C66FF867C}">
                  <a14:compatExt spid="_x0000_s232451"/>
                </a:ext>
                <a:ext uri="{FF2B5EF4-FFF2-40B4-BE49-F238E27FC236}">
                  <a16:creationId xmlns:a16="http://schemas.microsoft.com/office/drawing/2014/main" id="{00000000-0008-0000-0800-000003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2076450</xdr:colOff>
          <xdr:row>7</xdr:row>
          <xdr:rowOff>19050</xdr:rowOff>
        </xdr:from>
        <xdr:to>
          <xdr:col>1</xdr:col>
          <xdr:colOff>2562225</xdr:colOff>
          <xdr:row>7</xdr:row>
          <xdr:rowOff>180975</xdr:rowOff>
        </xdr:to>
        <xdr:sp macro="" textlink="">
          <xdr:nvSpPr>
            <xdr:cNvPr id="33793" name="Scroll Bar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9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2076450</xdr:colOff>
          <xdr:row>8</xdr:row>
          <xdr:rowOff>19050</xdr:rowOff>
        </xdr:from>
        <xdr:to>
          <xdr:col>1</xdr:col>
          <xdr:colOff>2562225</xdr:colOff>
          <xdr:row>8</xdr:row>
          <xdr:rowOff>180975</xdr:rowOff>
        </xdr:to>
        <xdr:sp macro="" textlink="">
          <xdr:nvSpPr>
            <xdr:cNvPr id="33794" name="Scroll Bar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00000000-0008-0000-0900-00000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2076450</xdr:colOff>
          <xdr:row>9</xdr:row>
          <xdr:rowOff>9525</xdr:rowOff>
        </xdr:from>
        <xdr:to>
          <xdr:col>1</xdr:col>
          <xdr:colOff>2562225</xdr:colOff>
          <xdr:row>9</xdr:row>
          <xdr:rowOff>171450</xdr:rowOff>
        </xdr:to>
        <xdr:sp macro="" textlink="">
          <xdr:nvSpPr>
            <xdr:cNvPr id="33795" name="Scroll Bar 3" hidden="1">
              <a:extLst>
                <a:ext uri="{63B3BB69-23CF-44E3-9099-C40C66FF867C}">
                  <a14:compatExt spid="_x0000_s33795"/>
                </a:ext>
                <a:ext uri="{FF2B5EF4-FFF2-40B4-BE49-F238E27FC236}">
                  <a16:creationId xmlns:a16="http://schemas.microsoft.com/office/drawing/2014/main" id="{00000000-0008-0000-0900-00000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7" dist="17961" dir="2700000">
            <a:srgbClr val="000000">
              <a:gamma/>
              <a:shade val="60000"/>
              <a:invGamma/>
            </a:srgbClr>
          </a:prst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7" dist="17961" dir="2700000">
            <a:srgbClr val="000000">
              <a:gamma/>
              <a:shade val="60000"/>
              <a:invGamma/>
            </a:srgbClr>
          </a:prst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7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5" Type="http://schemas.openxmlformats.org/officeDocument/2006/relationships/ctrlProp" Target="../ctrlProps/ctrlProp29.xml"/><Relationship Id="rId4" Type="http://schemas.openxmlformats.org/officeDocument/2006/relationships/ctrlProp" Target="../ctrlProps/ctrlProp2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3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4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4" Type="http://schemas.openxmlformats.org/officeDocument/2006/relationships/ctrlProp" Target="../ctrlProps/ctrlProp3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6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Relationship Id="rId4" Type="http://schemas.openxmlformats.org/officeDocument/2006/relationships/ctrlProp" Target="../ctrlProps/ctrlProp3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9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5" Type="http://schemas.openxmlformats.org/officeDocument/2006/relationships/ctrlProp" Target="../ctrlProps/ctrlProp41.xml"/><Relationship Id="rId4" Type="http://schemas.openxmlformats.org/officeDocument/2006/relationships/ctrlProp" Target="../ctrlProps/ctrlProp4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2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4" Type="http://schemas.openxmlformats.org/officeDocument/2006/relationships/ctrlProp" Target="../ctrlProps/ctrlProp4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7.bin"/><Relationship Id="rId5" Type="http://schemas.openxmlformats.org/officeDocument/2006/relationships/ctrlProp" Target="../ctrlProps/ctrlProp45.xml"/><Relationship Id="rId4" Type="http://schemas.openxmlformats.org/officeDocument/2006/relationships/ctrlProp" Target="../ctrlProps/ctrlProp44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9.bin"/><Relationship Id="rId4" Type="http://schemas.openxmlformats.org/officeDocument/2006/relationships/ctrlProp" Target="../ctrlProps/ctrlProp52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0.bin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5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5.xml"/><Relationship Id="rId4" Type="http://schemas.openxmlformats.org/officeDocument/2006/relationships/ctrlProp" Target="../ctrlProps/ctrlProp56.xm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1.bin"/><Relationship Id="rId5" Type="http://schemas.openxmlformats.org/officeDocument/2006/relationships/ctrlProp" Target="../ctrlProps/ctrlProp58.xml"/><Relationship Id="rId4" Type="http://schemas.openxmlformats.org/officeDocument/2006/relationships/ctrlProp" Target="../ctrlProps/ctrlProp57.xml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2.bin"/><Relationship Id="rId5" Type="http://schemas.openxmlformats.org/officeDocument/2006/relationships/ctrlProp" Target="../ctrlProps/ctrlProp60.xml"/><Relationship Id="rId4" Type="http://schemas.openxmlformats.org/officeDocument/2006/relationships/ctrlProp" Target="../ctrlProps/ctrlProp59.x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8.xml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2.xml"/><Relationship Id="rId2" Type="http://schemas.openxmlformats.org/officeDocument/2006/relationships/vmlDrawing" Target="../drawings/vmlDrawing28.vml"/><Relationship Id="rId1" Type="http://schemas.openxmlformats.org/officeDocument/2006/relationships/drawing" Target="../drawings/drawing29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3.xml"/><Relationship Id="rId2" Type="http://schemas.openxmlformats.org/officeDocument/2006/relationships/vmlDrawing" Target="../drawings/vmlDrawing29.vml"/><Relationship Id="rId1" Type="http://schemas.openxmlformats.org/officeDocument/2006/relationships/drawing" Target="../drawings/drawing31.xml"/><Relationship Id="rId5" Type="http://schemas.openxmlformats.org/officeDocument/2006/relationships/ctrlProp" Target="../ctrlProps/ctrlProp65.xml"/><Relationship Id="rId4" Type="http://schemas.openxmlformats.org/officeDocument/2006/relationships/ctrlProp" Target="../ctrlProps/ctrlProp64.xml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6.xml"/><Relationship Id="rId2" Type="http://schemas.openxmlformats.org/officeDocument/2006/relationships/vmlDrawing" Target="../drawings/vmlDrawing30.vml"/><Relationship Id="rId1" Type="http://schemas.openxmlformats.org/officeDocument/2006/relationships/drawing" Target="../drawings/drawing32.xml"/><Relationship Id="rId4" Type="http://schemas.openxmlformats.org/officeDocument/2006/relationships/ctrlProp" Target="../ctrlProps/ctrlProp67.xm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8.xml"/><Relationship Id="rId2" Type="http://schemas.openxmlformats.org/officeDocument/2006/relationships/vmlDrawing" Target="../drawings/vmlDrawing31.vml"/><Relationship Id="rId1" Type="http://schemas.openxmlformats.org/officeDocument/2006/relationships/drawing" Target="../drawings/drawing33.xml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32.vml"/><Relationship Id="rId1" Type="http://schemas.openxmlformats.org/officeDocument/2006/relationships/drawing" Target="../drawings/drawing34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Relationship Id="rId9" Type="http://schemas.openxmlformats.org/officeDocument/2006/relationships/ctrlProp" Target="../ctrlProps/ctrlProp10.xml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7.bin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7" Type="http://schemas.openxmlformats.org/officeDocument/2006/relationships/ctrlProp" Target="../ctrlProps/ctrlProp75.xml"/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9.bin"/><Relationship Id="rId6" Type="http://schemas.openxmlformats.org/officeDocument/2006/relationships/ctrlProp" Target="../ctrlProps/ctrlProp74.xml"/><Relationship Id="rId5" Type="http://schemas.openxmlformats.org/officeDocument/2006/relationships/ctrlProp" Target="../ctrlProps/ctrlProp73.xml"/><Relationship Id="rId4" Type="http://schemas.openxmlformats.org/officeDocument/2006/relationships/ctrlProp" Target="../ctrlProps/ctrlProp72.xml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0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1.bin"/><Relationship Id="rId4" Type="http://schemas.openxmlformats.org/officeDocument/2006/relationships/ctrlProp" Target="../ctrlProps/ctrlProp76.xml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6.vml"/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2.bin"/><Relationship Id="rId4" Type="http://schemas.openxmlformats.org/officeDocument/2006/relationships/ctrlProp" Target="../ctrlProps/ctrlProp77.xml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33.bin"/><Relationship Id="rId4" Type="http://schemas.openxmlformats.org/officeDocument/2006/relationships/ctrlProp" Target="../ctrlProps/ctrlProp78.xml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34.bin"/><Relationship Id="rId4" Type="http://schemas.openxmlformats.org/officeDocument/2006/relationships/ctrlProp" Target="../ctrlProps/ctrlProp79.xml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35.bin"/><Relationship Id="rId4" Type="http://schemas.openxmlformats.org/officeDocument/2006/relationships/ctrlProp" Target="../ctrlProps/ctrlProp8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36.bin"/><Relationship Id="rId4" Type="http://schemas.openxmlformats.org/officeDocument/2006/relationships/ctrlProp" Target="../ctrlProps/ctrlProp81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6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2.xml"/><Relationship Id="rId2" Type="http://schemas.openxmlformats.org/officeDocument/2006/relationships/vmlDrawing" Target="../drawings/vmlDrawing41.vml"/><Relationship Id="rId1" Type="http://schemas.openxmlformats.org/officeDocument/2006/relationships/drawing" Target="../drawings/drawing44.xml"/><Relationship Id="rId5" Type="http://schemas.openxmlformats.org/officeDocument/2006/relationships/ctrlProp" Target="../ctrlProps/ctrlProp84.xml"/><Relationship Id="rId4" Type="http://schemas.openxmlformats.org/officeDocument/2006/relationships/ctrlProp" Target="../ctrlProps/ctrlProp83.xml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6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2.vml"/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1.bin"/><Relationship Id="rId6" Type="http://schemas.openxmlformats.org/officeDocument/2006/relationships/ctrlProp" Target="../ctrlProps/ctrlProp87.xml"/><Relationship Id="rId5" Type="http://schemas.openxmlformats.org/officeDocument/2006/relationships/ctrlProp" Target="../ctrlProps/ctrlProp86.xml"/><Relationship Id="rId4" Type="http://schemas.openxmlformats.org/officeDocument/2006/relationships/ctrlProp" Target="../ctrlProps/ctrlProp85.xml"/></Relationships>
</file>

<file path=xl/worksheets/_rels/sheet6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3.vml"/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2.bin"/><Relationship Id="rId5" Type="http://schemas.openxmlformats.org/officeDocument/2006/relationships/ctrlProp" Target="../ctrlProps/ctrlProp89.xml"/><Relationship Id="rId4" Type="http://schemas.openxmlformats.org/officeDocument/2006/relationships/ctrlProp" Target="../ctrlProps/ctrlProp88.xml"/></Relationships>
</file>

<file path=xl/worksheets/_rels/sheet6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3.bin"/><Relationship Id="rId4" Type="http://schemas.openxmlformats.org/officeDocument/2006/relationships/ctrlProp" Target="../ctrlProps/ctrlProp90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1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7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1.xml"/><Relationship Id="rId2" Type="http://schemas.openxmlformats.org/officeDocument/2006/relationships/vmlDrawing" Target="../drawings/vmlDrawing45.vml"/><Relationship Id="rId1" Type="http://schemas.openxmlformats.org/officeDocument/2006/relationships/drawing" Target="../drawings/drawing48.xml"/><Relationship Id="rId4" Type="http://schemas.openxmlformats.org/officeDocument/2006/relationships/ctrlProp" Target="../ctrlProps/ctrlProp92.xml"/></Relationships>
</file>

<file path=xl/worksheets/_rels/sheet7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3.xml"/><Relationship Id="rId2" Type="http://schemas.openxmlformats.org/officeDocument/2006/relationships/vmlDrawing" Target="../drawings/vmlDrawing46.vml"/><Relationship Id="rId1" Type="http://schemas.openxmlformats.org/officeDocument/2006/relationships/drawing" Target="../drawings/drawing49.xml"/><Relationship Id="rId4" Type="http://schemas.openxmlformats.org/officeDocument/2006/relationships/ctrlProp" Target="../ctrlProps/ctrlProp94.xml"/></Relationships>
</file>

<file path=xl/worksheets/_rels/sheet7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47.vml"/><Relationship Id="rId1" Type="http://schemas.openxmlformats.org/officeDocument/2006/relationships/drawing" Target="../drawings/drawing50.xml"/></Relationships>
</file>

<file path=xl/worksheets/_rels/sheet7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8.vml"/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45.bin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_rels/sheet7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8.xml"/><Relationship Id="rId2" Type="http://schemas.openxmlformats.org/officeDocument/2006/relationships/vmlDrawing" Target="../drawings/vmlDrawing49.vml"/><Relationship Id="rId1" Type="http://schemas.openxmlformats.org/officeDocument/2006/relationships/drawing" Target="../drawings/drawing52.xml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7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49.bin"/><Relationship Id="rId4" Type="http://schemas.openxmlformats.org/officeDocument/2006/relationships/ctrlProp" Target="../ctrlProps/ctrlProp9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8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1.vml"/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2.bin"/><Relationship Id="rId4" Type="http://schemas.openxmlformats.org/officeDocument/2006/relationships/ctrlProp" Target="../ctrlProps/ctrlProp100.xml"/></Relationships>
</file>

<file path=xl/worksheets/_rels/sheet8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2.vml"/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3.bin"/><Relationship Id="rId4" Type="http://schemas.openxmlformats.org/officeDocument/2006/relationships/ctrlProp" Target="../ctrlProps/ctrlProp101.xml"/></Relationships>
</file>

<file path=xl/worksheets/_rels/sheet8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3.vml"/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4.bin"/><Relationship Id="rId5" Type="http://schemas.openxmlformats.org/officeDocument/2006/relationships/ctrlProp" Target="../ctrlProps/ctrlProp103.xml"/><Relationship Id="rId4" Type="http://schemas.openxmlformats.org/officeDocument/2006/relationships/ctrlProp" Target="../ctrlProps/ctrlProp102.xml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8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6.bin"/><Relationship Id="rId4" Type="http://schemas.openxmlformats.org/officeDocument/2006/relationships/ctrlProp" Target="../ctrlProps/ctrlProp104.xml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6.xml"/><Relationship Id="rId5" Type="http://schemas.openxmlformats.org/officeDocument/2006/relationships/ctrlProp" Target="../ctrlProps/ctrlProp25.xml"/><Relationship Id="rId4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K148"/>
  <sheetViews>
    <sheetView showGridLines="0" tabSelected="1" workbookViewId="0">
      <selection activeCell="J8" sqref="J8:J9"/>
    </sheetView>
  </sheetViews>
  <sheetFormatPr defaultColWidth="8.85546875" defaultRowHeight="15" x14ac:dyDescent="0.2"/>
  <cols>
    <col min="1" max="1" width="5.85546875" style="1" customWidth="1"/>
    <col min="2" max="2" width="13.5703125" style="1" customWidth="1"/>
    <col min="3" max="4" width="10.85546875" style="1" customWidth="1"/>
    <col min="5" max="5" width="7.85546875" style="1" customWidth="1"/>
    <col min="6" max="7" width="8.85546875" style="1"/>
    <col min="8" max="8" width="7.85546875" style="1" customWidth="1"/>
    <col min="9" max="9" width="13.140625" style="1" customWidth="1"/>
    <col min="10" max="10" width="10.28515625" style="1" customWidth="1"/>
    <col min="11" max="11" width="23.5703125" style="1" customWidth="1"/>
    <col min="12" max="12" width="5.85546875" style="1" customWidth="1"/>
    <col min="13" max="16384" width="8.85546875" style="1"/>
  </cols>
  <sheetData>
    <row r="1" spans="2:11" ht="18.75" customHeight="1" x14ac:dyDescent="0.2"/>
    <row r="2" spans="2:11" s="446" customFormat="1" ht="18.75" x14ac:dyDescent="0.3">
      <c r="B2" s="877" t="s">
        <v>119</v>
      </c>
      <c r="C2" s="877"/>
      <c r="D2" s="877"/>
    </row>
    <row r="3" spans="2:11" s="663" customFormat="1" ht="18" customHeight="1" x14ac:dyDescent="0.25">
      <c r="B3" s="878" t="s">
        <v>640</v>
      </c>
      <c r="C3" s="878"/>
      <c r="D3" s="878"/>
      <c r="E3" s="878"/>
      <c r="F3" s="878"/>
    </row>
    <row r="4" spans="2:11" s="663" customFormat="1" x14ac:dyDescent="0.25">
      <c r="B4" s="7" t="s">
        <v>641</v>
      </c>
      <c r="C4" s="662"/>
      <c r="D4" s="662"/>
    </row>
    <row r="5" spans="2:11" s="663" customFormat="1" x14ac:dyDescent="0.25">
      <c r="B5" s="7" t="s">
        <v>642</v>
      </c>
      <c r="C5" s="662"/>
      <c r="D5" s="662"/>
    </row>
    <row r="6" spans="2:11" s="446" customFormat="1" ht="6.75" customHeight="1" x14ac:dyDescent="0.25">
      <c r="B6" s="2"/>
      <c r="C6" s="2"/>
      <c r="D6" s="2"/>
    </row>
    <row r="7" spans="2:11" x14ac:dyDescent="0.2">
      <c r="C7" s="539" t="s">
        <v>225</v>
      </c>
      <c r="D7" s="538" t="s">
        <v>226</v>
      </c>
      <c r="F7" s="539" t="s">
        <v>225</v>
      </c>
      <c r="G7" s="538" t="s">
        <v>226</v>
      </c>
    </row>
    <row r="8" spans="2:11" x14ac:dyDescent="0.2">
      <c r="C8" s="664">
        <v>25</v>
      </c>
      <c r="D8" s="665">
        <v>37</v>
      </c>
      <c r="F8" s="664">
        <v>25</v>
      </c>
      <c r="G8" s="665">
        <v>37</v>
      </c>
      <c r="I8" s="35" t="s">
        <v>172</v>
      </c>
      <c r="J8" s="670"/>
      <c r="K8" s="41" t="s">
        <v>899</v>
      </c>
    </row>
    <row r="9" spans="2:11" x14ac:dyDescent="0.2">
      <c r="C9" s="664">
        <v>45</v>
      </c>
      <c r="D9" s="665">
        <v>47</v>
      </c>
      <c r="F9" s="664">
        <v>45</v>
      </c>
      <c r="G9" s="665">
        <v>47</v>
      </c>
      <c r="I9" s="35" t="s">
        <v>173</v>
      </c>
      <c r="J9" s="670"/>
      <c r="K9" s="41" t="s">
        <v>900</v>
      </c>
    </row>
    <row r="10" spans="2:11" x14ac:dyDescent="0.2">
      <c r="C10" s="664">
        <v>39</v>
      </c>
      <c r="D10" s="665">
        <v>47</v>
      </c>
      <c r="F10" s="664">
        <v>39</v>
      </c>
      <c r="G10" s="665">
        <v>47</v>
      </c>
    </row>
    <row r="11" spans="2:11" x14ac:dyDescent="0.2">
      <c r="C11" s="664">
        <v>28</v>
      </c>
      <c r="D11" s="665">
        <v>64</v>
      </c>
      <c r="F11" s="664">
        <v>28</v>
      </c>
      <c r="G11" s="665">
        <v>64</v>
      </c>
    </row>
    <row r="12" spans="2:11" x14ac:dyDescent="0.2">
      <c r="C12" s="664">
        <v>42</v>
      </c>
      <c r="D12" s="665">
        <v>30</v>
      </c>
      <c r="F12" s="664">
        <v>42</v>
      </c>
      <c r="G12" s="665">
        <v>30</v>
      </c>
    </row>
    <row r="13" spans="2:11" x14ac:dyDescent="0.2">
      <c r="C13" s="664">
        <v>50</v>
      </c>
      <c r="D13" s="665"/>
      <c r="F13" s="664">
        <v>50</v>
      </c>
      <c r="G13" s="665"/>
    </row>
    <row r="14" spans="2:11" x14ac:dyDescent="0.2">
      <c r="C14" s="664">
        <v>51</v>
      </c>
      <c r="D14" s="665"/>
      <c r="F14" s="664">
        <v>51</v>
      </c>
      <c r="G14" s="665"/>
    </row>
    <row r="15" spans="2:11" ht="6.75" customHeight="1" x14ac:dyDescent="0.2">
      <c r="C15" s="345"/>
      <c r="D15" s="232"/>
    </row>
    <row r="16" spans="2:11" x14ac:dyDescent="0.2">
      <c r="B16" s="35" t="s">
        <v>172</v>
      </c>
      <c r="C16" s="667"/>
      <c r="D16" s="668"/>
      <c r="E16" s="41" t="s">
        <v>897</v>
      </c>
    </row>
    <row r="17" spans="2:4" x14ac:dyDescent="0.2">
      <c r="B17" s="35" t="s">
        <v>173</v>
      </c>
      <c r="C17" s="739"/>
      <c r="D17" s="666"/>
    </row>
    <row r="18" spans="2:4" x14ac:dyDescent="0.2">
      <c r="B18" s="36"/>
      <c r="C18" s="669" t="s">
        <v>898</v>
      </c>
      <c r="D18" s="36"/>
    </row>
    <row r="19" spans="2:4" ht="18.75" customHeight="1" x14ac:dyDescent="0.2">
      <c r="B19" s="36"/>
      <c r="C19" s="36"/>
      <c r="D19" s="36"/>
    </row>
    <row r="38" spans="3:3" x14ac:dyDescent="0.2">
      <c r="C38" s="1">
        <v>98</v>
      </c>
    </row>
    <row r="39" spans="3:3" x14ac:dyDescent="0.2">
      <c r="C39" s="1">
        <v>98</v>
      </c>
    </row>
    <row r="40" spans="3:3" x14ac:dyDescent="0.2">
      <c r="C40" s="1">
        <v>98</v>
      </c>
    </row>
    <row r="41" spans="3:3" x14ac:dyDescent="0.2">
      <c r="C41" s="1">
        <v>98</v>
      </c>
    </row>
    <row r="42" spans="3:3" x14ac:dyDescent="0.2">
      <c r="C42" s="1">
        <v>98</v>
      </c>
    </row>
    <row r="43" spans="3:3" x14ac:dyDescent="0.2">
      <c r="C43" s="1">
        <v>98</v>
      </c>
    </row>
    <row r="44" spans="3:3" x14ac:dyDescent="0.2">
      <c r="C44" s="1">
        <v>98</v>
      </c>
    </row>
    <row r="45" spans="3:3" x14ac:dyDescent="0.2">
      <c r="C45" s="1">
        <v>98</v>
      </c>
    </row>
    <row r="46" spans="3:3" x14ac:dyDescent="0.2">
      <c r="C46" s="1">
        <v>98</v>
      </c>
    </row>
    <row r="47" spans="3:3" x14ac:dyDescent="0.2">
      <c r="C47" s="1">
        <v>98</v>
      </c>
    </row>
    <row r="48" spans="3:3" x14ac:dyDescent="0.2">
      <c r="C48" s="1">
        <v>98</v>
      </c>
    </row>
    <row r="49" spans="3:3" x14ac:dyDescent="0.2">
      <c r="C49" s="1">
        <v>98</v>
      </c>
    </row>
    <row r="50" spans="3:3" x14ac:dyDescent="0.2">
      <c r="C50" s="1">
        <v>98</v>
      </c>
    </row>
    <row r="51" spans="3:3" x14ac:dyDescent="0.2">
      <c r="C51" s="1">
        <v>98</v>
      </c>
    </row>
    <row r="52" spans="3:3" x14ac:dyDescent="0.2">
      <c r="C52" s="1">
        <v>98</v>
      </c>
    </row>
    <row r="53" spans="3:3" x14ac:dyDescent="0.2">
      <c r="C53" s="1">
        <v>98</v>
      </c>
    </row>
    <row r="54" spans="3:3" x14ac:dyDescent="0.2">
      <c r="C54" s="1">
        <v>98</v>
      </c>
    </row>
    <row r="55" spans="3:3" x14ac:dyDescent="0.2">
      <c r="C55" s="1">
        <v>98</v>
      </c>
    </row>
    <row r="56" spans="3:3" x14ac:dyDescent="0.2">
      <c r="C56" s="1">
        <v>98</v>
      </c>
    </row>
    <row r="57" spans="3:3" x14ac:dyDescent="0.2">
      <c r="C57" s="1">
        <v>98</v>
      </c>
    </row>
    <row r="58" spans="3:3" x14ac:dyDescent="0.2">
      <c r="C58" s="1">
        <v>98</v>
      </c>
    </row>
    <row r="59" spans="3:3" x14ac:dyDescent="0.2">
      <c r="C59" s="1">
        <v>98</v>
      </c>
    </row>
    <row r="60" spans="3:3" x14ac:dyDescent="0.2">
      <c r="C60" s="1">
        <v>98</v>
      </c>
    </row>
    <row r="61" spans="3:3" x14ac:dyDescent="0.2">
      <c r="C61" s="1">
        <v>98</v>
      </c>
    </row>
    <row r="62" spans="3:3" x14ac:dyDescent="0.2">
      <c r="C62" s="1">
        <v>98</v>
      </c>
    </row>
    <row r="63" spans="3:3" x14ac:dyDescent="0.2">
      <c r="C63" s="1">
        <v>98</v>
      </c>
    </row>
    <row r="64" spans="3:3" x14ac:dyDescent="0.2">
      <c r="C64" s="1">
        <v>98</v>
      </c>
    </row>
    <row r="65" spans="3:3" x14ac:dyDescent="0.2">
      <c r="C65" s="1">
        <v>98</v>
      </c>
    </row>
    <row r="66" spans="3:3" x14ac:dyDescent="0.2">
      <c r="C66" s="1">
        <v>98</v>
      </c>
    </row>
    <row r="67" spans="3:3" x14ac:dyDescent="0.2">
      <c r="C67" s="1">
        <v>98</v>
      </c>
    </row>
    <row r="68" spans="3:3" x14ac:dyDescent="0.2">
      <c r="C68" s="1">
        <v>98</v>
      </c>
    </row>
    <row r="69" spans="3:3" x14ac:dyDescent="0.2">
      <c r="C69" s="1">
        <v>98</v>
      </c>
    </row>
    <row r="70" spans="3:3" x14ac:dyDescent="0.2">
      <c r="C70" s="1">
        <v>98</v>
      </c>
    </row>
    <row r="71" spans="3:3" x14ac:dyDescent="0.2">
      <c r="C71" s="1">
        <v>98</v>
      </c>
    </row>
    <row r="72" spans="3:3" x14ac:dyDescent="0.2">
      <c r="C72" s="1">
        <v>98</v>
      </c>
    </row>
    <row r="73" spans="3:3" x14ac:dyDescent="0.2">
      <c r="C73" s="1">
        <v>98</v>
      </c>
    </row>
    <row r="74" spans="3:3" x14ac:dyDescent="0.2">
      <c r="C74" s="1">
        <v>98</v>
      </c>
    </row>
    <row r="75" spans="3:3" x14ac:dyDescent="0.2">
      <c r="C75" s="1">
        <v>98</v>
      </c>
    </row>
    <row r="76" spans="3:3" x14ac:dyDescent="0.2">
      <c r="C76" s="1">
        <v>98</v>
      </c>
    </row>
    <row r="77" spans="3:3" x14ac:dyDescent="0.2">
      <c r="C77" s="1">
        <v>98</v>
      </c>
    </row>
    <row r="78" spans="3:3" x14ac:dyDescent="0.2">
      <c r="C78" s="1">
        <v>98</v>
      </c>
    </row>
    <row r="79" spans="3:3" x14ac:dyDescent="0.2">
      <c r="C79" s="1">
        <v>98</v>
      </c>
    </row>
    <row r="80" spans="3:3" x14ac:dyDescent="0.2">
      <c r="C80" s="1">
        <v>98</v>
      </c>
    </row>
    <row r="81" spans="3:3" x14ac:dyDescent="0.2">
      <c r="C81" s="1">
        <v>98</v>
      </c>
    </row>
    <row r="82" spans="3:3" x14ac:dyDescent="0.2">
      <c r="C82" s="1">
        <v>98</v>
      </c>
    </row>
    <row r="83" spans="3:3" x14ac:dyDescent="0.2">
      <c r="C83" s="1">
        <v>98</v>
      </c>
    </row>
    <row r="84" spans="3:3" x14ac:dyDescent="0.2">
      <c r="C84" s="1">
        <v>98</v>
      </c>
    </row>
    <row r="85" spans="3:3" x14ac:dyDescent="0.2">
      <c r="C85" s="1">
        <v>98</v>
      </c>
    </row>
    <row r="86" spans="3:3" x14ac:dyDescent="0.2">
      <c r="C86" s="1">
        <v>98</v>
      </c>
    </row>
    <row r="87" spans="3:3" x14ac:dyDescent="0.2">
      <c r="C87" s="1">
        <v>98</v>
      </c>
    </row>
    <row r="88" spans="3:3" x14ac:dyDescent="0.2">
      <c r="C88" s="1">
        <v>98</v>
      </c>
    </row>
    <row r="89" spans="3:3" x14ac:dyDescent="0.2">
      <c r="C89" s="1">
        <v>98</v>
      </c>
    </row>
    <row r="90" spans="3:3" x14ac:dyDescent="0.2">
      <c r="C90" s="1">
        <v>98</v>
      </c>
    </row>
    <row r="91" spans="3:3" x14ac:dyDescent="0.2">
      <c r="C91" s="1">
        <v>98</v>
      </c>
    </row>
    <row r="92" spans="3:3" x14ac:dyDescent="0.2">
      <c r="C92" s="1">
        <v>98</v>
      </c>
    </row>
    <row r="93" spans="3:3" x14ac:dyDescent="0.2">
      <c r="C93" s="1">
        <v>98</v>
      </c>
    </row>
    <row r="94" spans="3:3" x14ac:dyDescent="0.2">
      <c r="C94" s="1">
        <v>98</v>
      </c>
    </row>
    <row r="95" spans="3:3" x14ac:dyDescent="0.2">
      <c r="C95" s="1">
        <v>98</v>
      </c>
    </row>
    <row r="96" spans="3:3" x14ac:dyDescent="0.2">
      <c r="C96" s="1">
        <v>98</v>
      </c>
    </row>
    <row r="97" spans="3:3" x14ac:dyDescent="0.2">
      <c r="C97" s="1">
        <v>98</v>
      </c>
    </row>
    <row r="98" spans="3:3" x14ac:dyDescent="0.2">
      <c r="C98" s="1">
        <v>98</v>
      </c>
    </row>
    <row r="99" spans="3:3" x14ac:dyDescent="0.2">
      <c r="C99" s="1">
        <v>98</v>
      </c>
    </row>
    <row r="100" spans="3:3" x14ac:dyDescent="0.2">
      <c r="C100" s="1">
        <v>98</v>
      </c>
    </row>
    <row r="101" spans="3:3" x14ac:dyDescent="0.2">
      <c r="C101" s="1">
        <v>98</v>
      </c>
    </row>
    <row r="102" spans="3:3" x14ac:dyDescent="0.2">
      <c r="C102" s="1">
        <v>98</v>
      </c>
    </row>
    <row r="103" spans="3:3" x14ac:dyDescent="0.2">
      <c r="C103" s="1">
        <v>98</v>
      </c>
    </row>
    <row r="104" spans="3:3" x14ac:dyDescent="0.2">
      <c r="C104" s="1">
        <v>98</v>
      </c>
    </row>
    <row r="105" spans="3:3" x14ac:dyDescent="0.2">
      <c r="C105" s="1">
        <v>98</v>
      </c>
    </row>
    <row r="106" spans="3:3" x14ac:dyDescent="0.2">
      <c r="C106" s="1">
        <v>98</v>
      </c>
    </row>
    <row r="107" spans="3:3" x14ac:dyDescent="0.2">
      <c r="C107" s="1">
        <v>98</v>
      </c>
    </row>
    <row r="108" spans="3:3" x14ac:dyDescent="0.2">
      <c r="C108" s="1">
        <v>98</v>
      </c>
    </row>
    <row r="109" spans="3:3" x14ac:dyDescent="0.2">
      <c r="C109" s="1">
        <v>98</v>
      </c>
    </row>
    <row r="110" spans="3:3" x14ac:dyDescent="0.2">
      <c r="C110" s="1">
        <v>98</v>
      </c>
    </row>
    <row r="111" spans="3:3" x14ac:dyDescent="0.2">
      <c r="C111" s="1">
        <v>98</v>
      </c>
    </row>
    <row r="112" spans="3:3" x14ac:dyDescent="0.2">
      <c r="C112" s="1">
        <v>98</v>
      </c>
    </row>
    <row r="113" spans="3:3" x14ac:dyDescent="0.2">
      <c r="C113" s="1">
        <v>98</v>
      </c>
    </row>
    <row r="114" spans="3:3" x14ac:dyDescent="0.2">
      <c r="C114" s="1">
        <v>98</v>
      </c>
    </row>
    <row r="115" spans="3:3" x14ac:dyDescent="0.2">
      <c r="C115" s="1">
        <v>98</v>
      </c>
    </row>
    <row r="116" spans="3:3" x14ac:dyDescent="0.2">
      <c r="C116" s="1">
        <v>98</v>
      </c>
    </row>
    <row r="117" spans="3:3" x14ac:dyDescent="0.2">
      <c r="C117" s="1">
        <v>98</v>
      </c>
    </row>
    <row r="118" spans="3:3" x14ac:dyDescent="0.2">
      <c r="C118" s="1">
        <v>98</v>
      </c>
    </row>
    <row r="119" spans="3:3" x14ac:dyDescent="0.2">
      <c r="C119" s="1">
        <v>98</v>
      </c>
    </row>
    <row r="120" spans="3:3" x14ac:dyDescent="0.2">
      <c r="C120" s="1">
        <v>98</v>
      </c>
    </row>
    <row r="121" spans="3:3" x14ac:dyDescent="0.2">
      <c r="C121" s="1">
        <v>98</v>
      </c>
    </row>
    <row r="122" spans="3:3" x14ac:dyDescent="0.2">
      <c r="C122" s="1">
        <v>98</v>
      </c>
    </row>
    <row r="123" spans="3:3" x14ac:dyDescent="0.2">
      <c r="C123" s="1">
        <v>98</v>
      </c>
    </row>
    <row r="124" spans="3:3" x14ac:dyDescent="0.2">
      <c r="C124" s="1">
        <v>98</v>
      </c>
    </row>
    <row r="125" spans="3:3" x14ac:dyDescent="0.2">
      <c r="C125" s="1">
        <v>98</v>
      </c>
    </row>
    <row r="126" spans="3:3" x14ac:dyDescent="0.2">
      <c r="C126" s="1">
        <v>98</v>
      </c>
    </row>
    <row r="127" spans="3:3" x14ac:dyDescent="0.2">
      <c r="C127" s="1">
        <v>98</v>
      </c>
    </row>
    <row r="128" spans="3:3" x14ac:dyDescent="0.2">
      <c r="C128" s="1">
        <v>98</v>
      </c>
    </row>
    <row r="129" spans="3:3" x14ac:dyDescent="0.2">
      <c r="C129" s="1">
        <v>98</v>
      </c>
    </row>
    <row r="130" spans="3:3" x14ac:dyDescent="0.2">
      <c r="C130" s="1">
        <v>98</v>
      </c>
    </row>
    <row r="131" spans="3:3" x14ac:dyDescent="0.2">
      <c r="C131" s="1">
        <v>98</v>
      </c>
    </row>
    <row r="132" spans="3:3" x14ac:dyDescent="0.2">
      <c r="C132" s="1">
        <v>98</v>
      </c>
    </row>
    <row r="133" spans="3:3" x14ac:dyDescent="0.2">
      <c r="C133" s="1">
        <v>98</v>
      </c>
    </row>
    <row r="134" spans="3:3" x14ac:dyDescent="0.2">
      <c r="C134" s="1">
        <v>98</v>
      </c>
    </row>
    <row r="135" spans="3:3" x14ac:dyDescent="0.2">
      <c r="C135" s="1">
        <v>98</v>
      </c>
    </row>
    <row r="136" spans="3:3" x14ac:dyDescent="0.2">
      <c r="C136" s="1">
        <v>98</v>
      </c>
    </row>
    <row r="137" spans="3:3" x14ac:dyDescent="0.2">
      <c r="C137" s="1">
        <v>98</v>
      </c>
    </row>
    <row r="138" spans="3:3" x14ac:dyDescent="0.2">
      <c r="C138" s="1">
        <v>98</v>
      </c>
    </row>
    <row r="139" spans="3:3" x14ac:dyDescent="0.2">
      <c r="C139" s="1">
        <v>98</v>
      </c>
    </row>
    <row r="140" spans="3:3" x14ac:dyDescent="0.2">
      <c r="C140" s="1">
        <v>98</v>
      </c>
    </row>
    <row r="141" spans="3:3" x14ac:dyDescent="0.2">
      <c r="C141" s="1">
        <v>98</v>
      </c>
    </row>
    <row r="142" spans="3:3" x14ac:dyDescent="0.2">
      <c r="C142" s="1">
        <v>98</v>
      </c>
    </row>
    <row r="143" spans="3:3" x14ac:dyDescent="0.2">
      <c r="C143" s="1">
        <v>98</v>
      </c>
    </row>
    <row r="144" spans="3:3" x14ac:dyDescent="0.2">
      <c r="C144" s="1">
        <v>98</v>
      </c>
    </row>
    <row r="145" spans="3:3" x14ac:dyDescent="0.2">
      <c r="C145" s="1">
        <v>98</v>
      </c>
    </row>
    <row r="146" spans="3:3" x14ac:dyDescent="0.2">
      <c r="C146" s="1">
        <v>98</v>
      </c>
    </row>
    <row r="147" spans="3:3" x14ac:dyDescent="0.2">
      <c r="C147" s="1">
        <v>98</v>
      </c>
    </row>
    <row r="148" spans="3:3" x14ac:dyDescent="0.2">
      <c r="C148" s="1">
        <v>98</v>
      </c>
    </row>
  </sheetData>
  <mergeCells count="2">
    <mergeCell ref="B2:D2"/>
    <mergeCell ref="B3:F3"/>
  </mergeCells>
  <phoneticPr fontId="7" type="noConversion"/>
  <conditionalFormatting sqref="C38:D148">
    <cfRule type="cellIs" dxfId="21" priority="1" stopIfTrue="1" operator="equal">
      <formula>#REF!</formula>
    </cfRule>
    <cfRule type="cellIs" dxfId="20" priority="2" stopIfTrue="1" operator="equal">
      <formula>#REF!</formula>
    </cfRule>
  </conditionalFormatting>
  <pageMargins left="0.75" right="0.75" top="1" bottom="1" header="0.5" footer="0.5"/>
  <pageSetup orientation="portrait" horizontalDpi="36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12"/>
  <sheetViews>
    <sheetView showGridLines="0" workbookViewId="0">
      <selection activeCell="C11" sqref="C11"/>
    </sheetView>
  </sheetViews>
  <sheetFormatPr defaultRowHeight="15" x14ac:dyDescent="0.2"/>
  <cols>
    <col min="1" max="1" width="5.85546875" style="6" customWidth="1"/>
    <col min="2" max="2" width="40" style="6" customWidth="1"/>
    <col min="3" max="3" width="9.140625" style="6"/>
    <col min="4" max="4" width="22" style="6" customWidth="1"/>
    <col min="5" max="5" width="5.85546875" style="6" customWidth="1"/>
    <col min="6" max="16384" width="9.140625" style="6"/>
  </cols>
  <sheetData>
    <row r="1" spans="2:4" ht="19.5" customHeight="1" x14ac:dyDescent="0.2"/>
    <row r="2" spans="2:4" ht="18.75" x14ac:dyDescent="0.2">
      <c r="B2" s="540" t="s">
        <v>275</v>
      </c>
    </row>
    <row r="3" spans="2:4" ht="18" customHeight="1" x14ac:dyDescent="0.2">
      <c r="B3" s="542" t="s">
        <v>685</v>
      </c>
    </row>
    <row r="4" spans="2:4" x14ac:dyDescent="0.2">
      <c r="B4" s="7" t="s">
        <v>686</v>
      </c>
    </row>
    <row r="5" spans="2:4" x14ac:dyDescent="0.2">
      <c r="B5" s="8" t="s">
        <v>687</v>
      </c>
    </row>
    <row r="6" spans="2:4" x14ac:dyDescent="0.2">
      <c r="B6" s="8" t="s">
        <v>688</v>
      </c>
    </row>
    <row r="7" spans="2:4" ht="6.75" customHeight="1" x14ac:dyDescent="0.2"/>
    <row r="8" spans="2:4" ht="16.5" customHeight="1" x14ac:dyDescent="0.2">
      <c r="B8" s="30" t="s">
        <v>272</v>
      </c>
      <c r="C8" s="730">
        <v>6</v>
      </c>
    </row>
    <row r="9" spans="2:4" ht="16.5" customHeight="1" x14ac:dyDescent="0.2">
      <c r="B9" s="30" t="s">
        <v>273</v>
      </c>
      <c r="C9" s="731">
        <f>D9/100</f>
        <v>0.5</v>
      </c>
      <c r="D9" s="192">
        <v>50</v>
      </c>
    </row>
    <row r="10" spans="2:4" ht="16.5" customHeight="1" x14ac:dyDescent="0.2">
      <c r="B10" s="37" t="s">
        <v>274</v>
      </c>
      <c r="C10" s="732">
        <f>D10/100</f>
        <v>0.75</v>
      </c>
      <c r="D10" s="192">
        <v>75</v>
      </c>
    </row>
    <row r="11" spans="2:4" ht="16.5" customHeight="1" x14ac:dyDescent="0.2">
      <c r="B11" s="729" t="s">
        <v>109</v>
      </c>
      <c r="C11" s="733"/>
      <c r="D11" s="185" t="s">
        <v>689</v>
      </c>
    </row>
    <row r="12" spans="2:4" ht="19.5" customHeight="1" x14ac:dyDescent="0.2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3" name="Scroll Bar 1">
              <controlPr defaultSize="0" autoPict="0">
                <anchor moveWithCells="1">
                  <from>
                    <xdr:col>1</xdr:col>
                    <xdr:colOff>2076450</xdr:colOff>
                    <xdr:row>7</xdr:row>
                    <xdr:rowOff>19050</xdr:rowOff>
                  </from>
                  <to>
                    <xdr:col>1</xdr:col>
                    <xdr:colOff>2562225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4" name="Scroll Bar 2">
              <controlPr defaultSize="0" autoPict="0">
                <anchor moveWithCells="1">
                  <from>
                    <xdr:col>1</xdr:col>
                    <xdr:colOff>2076450</xdr:colOff>
                    <xdr:row>8</xdr:row>
                    <xdr:rowOff>19050</xdr:rowOff>
                  </from>
                  <to>
                    <xdr:col>1</xdr:col>
                    <xdr:colOff>2562225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5" r:id="rId5" name="Scroll Bar 3">
              <controlPr defaultSize="0" autoPict="0">
                <anchor moveWithCells="1">
                  <from>
                    <xdr:col>1</xdr:col>
                    <xdr:colOff>2076450</xdr:colOff>
                    <xdr:row>9</xdr:row>
                    <xdr:rowOff>9525</xdr:rowOff>
                  </from>
                  <to>
                    <xdr:col>1</xdr:col>
                    <xdr:colOff>2562225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0"/>
  <sheetViews>
    <sheetView showGridLines="0" workbookViewId="0">
      <selection activeCell="E8" sqref="E8"/>
    </sheetView>
  </sheetViews>
  <sheetFormatPr defaultRowHeight="15" x14ac:dyDescent="0.2"/>
  <cols>
    <col min="1" max="1" width="5.85546875" style="194" customWidth="1"/>
    <col min="2" max="2" width="12.140625" style="194" customWidth="1"/>
    <col min="3" max="3" width="14.42578125" style="194" customWidth="1"/>
    <col min="4" max="4" width="15.85546875" style="194" customWidth="1"/>
    <col min="5" max="5" width="14.140625" style="194" customWidth="1"/>
    <col min="6" max="6" width="14.42578125" style="194" customWidth="1"/>
    <col min="7" max="7" width="5.85546875" style="194" customWidth="1"/>
    <col min="8" max="246" width="9.140625" style="194"/>
    <col min="247" max="247" width="8" style="194" customWidth="1"/>
    <col min="248" max="248" width="10.7109375" style="194" customWidth="1"/>
    <col min="249" max="249" width="16.28515625" style="194" customWidth="1"/>
    <col min="250" max="250" width="9.5703125" style="194" customWidth="1"/>
    <col min="251" max="251" width="13.28515625" style="194" customWidth="1"/>
    <col min="252" max="256" width="7.28515625" style="194" customWidth="1"/>
    <col min="257" max="257" width="6" style="194" customWidth="1"/>
    <col min="258" max="258" width="4" style="194" customWidth="1"/>
    <col min="259" max="502" width="9.140625" style="194"/>
    <col min="503" max="503" width="8" style="194" customWidth="1"/>
    <col min="504" max="504" width="10.7109375" style="194" customWidth="1"/>
    <col min="505" max="505" width="16.28515625" style="194" customWidth="1"/>
    <col min="506" max="506" width="9.5703125" style="194" customWidth="1"/>
    <col min="507" max="507" width="13.28515625" style="194" customWidth="1"/>
    <col min="508" max="512" width="7.28515625" style="194" customWidth="1"/>
    <col min="513" max="513" width="6" style="194" customWidth="1"/>
    <col min="514" max="514" width="4" style="194" customWidth="1"/>
    <col min="515" max="758" width="9.140625" style="194"/>
    <col min="759" max="759" width="8" style="194" customWidth="1"/>
    <col min="760" max="760" width="10.7109375" style="194" customWidth="1"/>
    <col min="761" max="761" width="16.28515625" style="194" customWidth="1"/>
    <col min="762" max="762" width="9.5703125" style="194" customWidth="1"/>
    <col min="763" max="763" width="13.28515625" style="194" customWidth="1"/>
    <col min="764" max="768" width="7.28515625" style="194" customWidth="1"/>
    <col min="769" max="769" width="6" style="194" customWidth="1"/>
    <col min="770" max="770" width="4" style="194" customWidth="1"/>
    <col min="771" max="1014" width="9.140625" style="194"/>
    <col min="1015" max="1015" width="8" style="194" customWidth="1"/>
    <col min="1016" max="1016" width="10.7109375" style="194" customWidth="1"/>
    <col min="1017" max="1017" width="16.28515625" style="194" customWidth="1"/>
    <col min="1018" max="1018" width="9.5703125" style="194" customWidth="1"/>
    <col min="1019" max="1019" width="13.28515625" style="194" customWidth="1"/>
    <col min="1020" max="1024" width="7.28515625" style="194" customWidth="1"/>
    <col min="1025" max="1025" width="6" style="194" customWidth="1"/>
    <col min="1026" max="1026" width="4" style="194" customWidth="1"/>
    <col min="1027" max="1270" width="9.140625" style="194"/>
    <col min="1271" max="1271" width="8" style="194" customWidth="1"/>
    <col min="1272" max="1272" width="10.7109375" style="194" customWidth="1"/>
    <col min="1273" max="1273" width="16.28515625" style="194" customWidth="1"/>
    <col min="1274" max="1274" width="9.5703125" style="194" customWidth="1"/>
    <col min="1275" max="1275" width="13.28515625" style="194" customWidth="1"/>
    <col min="1276" max="1280" width="7.28515625" style="194" customWidth="1"/>
    <col min="1281" max="1281" width="6" style="194" customWidth="1"/>
    <col min="1282" max="1282" width="4" style="194" customWidth="1"/>
    <col min="1283" max="1526" width="9.140625" style="194"/>
    <col min="1527" max="1527" width="8" style="194" customWidth="1"/>
    <col min="1528" max="1528" width="10.7109375" style="194" customWidth="1"/>
    <col min="1529" max="1529" width="16.28515625" style="194" customWidth="1"/>
    <col min="1530" max="1530" width="9.5703125" style="194" customWidth="1"/>
    <col min="1531" max="1531" width="13.28515625" style="194" customWidth="1"/>
    <col min="1532" max="1536" width="7.28515625" style="194" customWidth="1"/>
    <col min="1537" max="1537" width="6" style="194" customWidth="1"/>
    <col min="1538" max="1538" width="4" style="194" customWidth="1"/>
    <col min="1539" max="1782" width="9.140625" style="194"/>
    <col min="1783" max="1783" width="8" style="194" customWidth="1"/>
    <col min="1784" max="1784" width="10.7109375" style="194" customWidth="1"/>
    <col min="1785" max="1785" width="16.28515625" style="194" customWidth="1"/>
    <col min="1786" max="1786" width="9.5703125" style="194" customWidth="1"/>
    <col min="1787" max="1787" width="13.28515625" style="194" customWidth="1"/>
    <col min="1788" max="1792" width="7.28515625" style="194" customWidth="1"/>
    <col min="1793" max="1793" width="6" style="194" customWidth="1"/>
    <col min="1794" max="1794" width="4" style="194" customWidth="1"/>
    <col min="1795" max="2038" width="9.140625" style="194"/>
    <col min="2039" max="2039" width="8" style="194" customWidth="1"/>
    <col min="2040" max="2040" width="10.7109375" style="194" customWidth="1"/>
    <col min="2041" max="2041" width="16.28515625" style="194" customWidth="1"/>
    <col min="2042" max="2042" width="9.5703125" style="194" customWidth="1"/>
    <col min="2043" max="2043" width="13.28515625" style="194" customWidth="1"/>
    <col min="2044" max="2048" width="7.28515625" style="194" customWidth="1"/>
    <col min="2049" max="2049" width="6" style="194" customWidth="1"/>
    <col min="2050" max="2050" width="4" style="194" customWidth="1"/>
    <col min="2051" max="2294" width="9.140625" style="194"/>
    <col min="2295" max="2295" width="8" style="194" customWidth="1"/>
    <col min="2296" max="2296" width="10.7109375" style="194" customWidth="1"/>
    <col min="2297" max="2297" width="16.28515625" style="194" customWidth="1"/>
    <col min="2298" max="2298" width="9.5703125" style="194" customWidth="1"/>
    <col min="2299" max="2299" width="13.28515625" style="194" customWidth="1"/>
    <col min="2300" max="2304" width="7.28515625" style="194" customWidth="1"/>
    <col min="2305" max="2305" width="6" style="194" customWidth="1"/>
    <col min="2306" max="2306" width="4" style="194" customWidth="1"/>
    <col min="2307" max="2550" width="9.140625" style="194"/>
    <col min="2551" max="2551" width="8" style="194" customWidth="1"/>
    <col min="2552" max="2552" width="10.7109375" style="194" customWidth="1"/>
    <col min="2553" max="2553" width="16.28515625" style="194" customWidth="1"/>
    <col min="2554" max="2554" width="9.5703125" style="194" customWidth="1"/>
    <col min="2555" max="2555" width="13.28515625" style="194" customWidth="1"/>
    <col min="2556" max="2560" width="7.28515625" style="194" customWidth="1"/>
    <col min="2561" max="2561" width="6" style="194" customWidth="1"/>
    <col min="2562" max="2562" width="4" style="194" customWidth="1"/>
    <col min="2563" max="2806" width="9.140625" style="194"/>
    <col min="2807" max="2807" width="8" style="194" customWidth="1"/>
    <col min="2808" max="2808" width="10.7109375" style="194" customWidth="1"/>
    <col min="2809" max="2809" width="16.28515625" style="194" customWidth="1"/>
    <col min="2810" max="2810" width="9.5703125" style="194" customWidth="1"/>
    <col min="2811" max="2811" width="13.28515625" style="194" customWidth="1"/>
    <col min="2812" max="2816" width="7.28515625" style="194" customWidth="1"/>
    <col min="2817" max="2817" width="6" style="194" customWidth="1"/>
    <col min="2818" max="2818" width="4" style="194" customWidth="1"/>
    <col min="2819" max="3062" width="9.140625" style="194"/>
    <col min="3063" max="3063" width="8" style="194" customWidth="1"/>
    <col min="3064" max="3064" width="10.7109375" style="194" customWidth="1"/>
    <col min="3065" max="3065" width="16.28515625" style="194" customWidth="1"/>
    <col min="3066" max="3066" width="9.5703125" style="194" customWidth="1"/>
    <col min="3067" max="3067" width="13.28515625" style="194" customWidth="1"/>
    <col min="3068" max="3072" width="7.28515625" style="194" customWidth="1"/>
    <col min="3073" max="3073" width="6" style="194" customWidth="1"/>
    <col min="3074" max="3074" width="4" style="194" customWidth="1"/>
    <col min="3075" max="3318" width="9.140625" style="194"/>
    <col min="3319" max="3319" width="8" style="194" customWidth="1"/>
    <col min="3320" max="3320" width="10.7109375" style="194" customWidth="1"/>
    <col min="3321" max="3321" width="16.28515625" style="194" customWidth="1"/>
    <col min="3322" max="3322" width="9.5703125" style="194" customWidth="1"/>
    <col min="3323" max="3323" width="13.28515625" style="194" customWidth="1"/>
    <col min="3324" max="3328" width="7.28515625" style="194" customWidth="1"/>
    <col min="3329" max="3329" width="6" style="194" customWidth="1"/>
    <col min="3330" max="3330" width="4" style="194" customWidth="1"/>
    <col min="3331" max="3574" width="9.140625" style="194"/>
    <col min="3575" max="3575" width="8" style="194" customWidth="1"/>
    <col min="3576" max="3576" width="10.7109375" style="194" customWidth="1"/>
    <col min="3577" max="3577" width="16.28515625" style="194" customWidth="1"/>
    <col min="3578" max="3578" width="9.5703125" style="194" customWidth="1"/>
    <col min="3579" max="3579" width="13.28515625" style="194" customWidth="1"/>
    <col min="3580" max="3584" width="7.28515625" style="194" customWidth="1"/>
    <col min="3585" max="3585" width="6" style="194" customWidth="1"/>
    <col min="3586" max="3586" width="4" style="194" customWidth="1"/>
    <col min="3587" max="3830" width="9.140625" style="194"/>
    <col min="3831" max="3831" width="8" style="194" customWidth="1"/>
    <col min="3832" max="3832" width="10.7109375" style="194" customWidth="1"/>
    <col min="3833" max="3833" width="16.28515625" style="194" customWidth="1"/>
    <col min="3834" max="3834" width="9.5703125" style="194" customWidth="1"/>
    <col min="3835" max="3835" width="13.28515625" style="194" customWidth="1"/>
    <col min="3836" max="3840" width="7.28515625" style="194" customWidth="1"/>
    <col min="3841" max="3841" width="6" style="194" customWidth="1"/>
    <col min="3842" max="3842" width="4" style="194" customWidth="1"/>
    <col min="3843" max="4086" width="9.140625" style="194"/>
    <col min="4087" max="4087" width="8" style="194" customWidth="1"/>
    <col min="4088" max="4088" width="10.7109375" style="194" customWidth="1"/>
    <col min="4089" max="4089" width="16.28515625" style="194" customWidth="1"/>
    <col min="4090" max="4090" width="9.5703125" style="194" customWidth="1"/>
    <col min="4091" max="4091" width="13.28515625" style="194" customWidth="1"/>
    <col min="4092" max="4096" width="7.28515625" style="194" customWidth="1"/>
    <col min="4097" max="4097" width="6" style="194" customWidth="1"/>
    <col min="4098" max="4098" width="4" style="194" customWidth="1"/>
    <col min="4099" max="4342" width="9.140625" style="194"/>
    <col min="4343" max="4343" width="8" style="194" customWidth="1"/>
    <col min="4344" max="4344" width="10.7109375" style="194" customWidth="1"/>
    <col min="4345" max="4345" width="16.28515625" style="194" customWidth="1"/>
    <col min="4346" max="4346" width="9.5703125" style="194" customWidth="1"/>
    <col min="4347" max="4347" width="13.28515625" style="194" customWidth="1"/>
    <col min="4348" max="4352" width="7.28515625" style="194" customWidth="1"/>
    <col min="4353" max="4353" width="6" style="194" customWidth="1"/>
    <col min="4354" max="4354" width="4" style="194" customWidth="1"/>
    <col min="4355" max="4598" width="9.140625" style="194"/>
    <col min="4599" max="4599" width="8" style="194" customWidth="1"/>
    <col min="4600" max="4600" width="10.7109375" style="194" customWidth="1"/>
    <col min="4601" max="4601" width="16.28515625" style="194" customWidth="1"/>
    <col min="4602" max="4602" width="9.5703125" style="194" customWidth="1"/>
    <col min="4603" max="4603" width="13.28515625" style="194" customWidth="1"/>
    <col min="4604" max="4608" width="7.28515625" style="194" customWidth="1"/>
    <col min="4609" max="4609" width="6" style="194" customWidth="1"/>
    <col min="4610" max="4610" width="4" style="194" customWidth="1"/>
    <col min="4611" max="4854" width="9.140625" style="194"/>
    <col min="4855" max="4855" width="8" style="194" customWidth="1"/>
    <col min="4856" max="4856" width="10.7109375" style="194" customWidth="1"/>
    <col min="4857" max="4857" width="16.28515625" style="194" customWidth="1"/>
    <col min="4858" max="4858" width="9.5703125" style="194" customWidth="1"/>
    <col min="4859" max="4859" width="13.28515625" style="194" customWidth="1"/>
    <col min="4860" max="4864" width="7.28515625" style="194" customWidth="1"/>
    <col min="4865" max="4865" width="6" style="194" customWidth="1"/>
    <col min="4866" max="4866" width="4" style="194" customWidth="1"/>
    <col min="4867" max="5110" width="9.140625" style="194"/>
    <col min="5111" max="5111" width="8" style="194" customWidth="1"/>
    <col min="5112" max="5112" width="10.7109375" style="194" customWidth="1"/>
    <col min="5113" max="5113" width="16.28515625" style="194" customWidth="1"/>
    <col min="5114" max="5114" width="9.5703125" style="194" customWidth="1"/>
    <col min="5115" max="5115" width="13.28515625" style="194" customWidth="1"/>
    <col min="5116" max="5120" width="7.28515625" style="194" customWidth="1"/>
    <col min="5121" max="5121" width="6" style="194" customWidth="1"/>
    <col min="5122" max="5122" width="4" style="194" customWidth="1"/>
    <col min="5123" max="5366" width="9.140625" style="194"/>
    <col min="5367" max="5367" width="8" style="194" customWidth="1"/>
    <col min="5368" max="5368" width="10.7109375" style="194" customWidth="1"/>
    <col min="5369" max="5369" width="16.28515625" style="194" customWidth="1"/>
    <col min="5370" max="5370" width="9.5703125" style="194" customWidth="1"/>
    <col min="5371" max="5371" width="13.28515625" style="194" customWidth="1"/>
    <col min="5372" max="5376" width="7.28515625" style="194" customWidth="1"/>
    <col min="5377" max="5377" width="6" style="194" customWidth="1"/>
    <col min="5378" max="5378" width="4" style="194" customWidth="1"/>
    <col min="5379" max="5622" width="9.140625" style="194"/>
    <col min="5623" max="5623" width="8" style="194" customWidth="1"/>
    <col min="5624" max="5624" width="10.7109375" style="194" customWidth="1"/>
    <col min="5625" max="5625" width="16.28515625" style="194" customWidth="1"/>
    <col min="5626" max="5626" width="9.5703125" style="194" customWidth="1"/>
    <col min="5627" max="5627" width="13.28515625" style="194" customWidth="1"/>
    <col min="5628" max="5632" width="7.28515625" style="194" customWidth="1"/>
    <col min="5633" max="5633" width="6" style="194" customWidth="1"/>
    <col min="5634" max="5634" width="4" style="194" customWidth="1"/>
    <col min="5635" max="5878" width="9.140625" style="194"/>
    <col min="5879" max="5879" width="8" style="194" customWidth="1"/>
    <col min="5880" max="5880" width="10.7109375" style="194" customWidth="1"/>
    <col min="5881" max="5881" width="16.28515625" style="194" customWidth="1"/>
    <col min="5882" max="5882" width="9.5703125" style="194" customWidth="1"/>
    <col min="5883" max="5883" width="13.28515625" style="194" customWidth="1"/>
    <col min="5884" max="5888" width="7.28515625" style="194" customWidth="1"/>
    <col min="5889" max="5889" width="6" style="194" customWidth="1"/>
    <col min="5890" max="5890" width="4" style="194" customWidth="1"/>
    <col min="5891" max="6134" width="9.140625" style="194"/>
    <col min="6135" max="6135" width="8" style="194" customWidth="1"/>
    <col min="6136" max="6136" width="10.7109375" style="194" customWidth="1"/>
    <col min="6137" max="6137" width="16.28515625" style="194" customWidth="1"/>
    <col min="6138" max="6138" width="9.5703125" style="194" customWidth="1"/>
    <col min="6139" max="6139" width="13.28515625" style="194" customWidth="1"/>
    <col min="6140" max="6144" width="7.28515625" style="194" customWidth="1"/>
    <col min="6145" max="6145" width="6" style="194" customWidth="1"/>
    <col min="6146" max="6146" width="4" style="194" customWidth="1"/>
    <col min="6147" max="6390" width="9.140625" style="194"/>
    <col min="6391" max="6391" width="8" style="194" customWidth="1"/>
    <col min="6392" max="6392" width="10.7109375" style="194" customWidth="1"/>
    <col min="6393" max="6393" width="16.28515625" style="194" customWidth="1"/>
    <col min="6394" max="6394" width="9.5703125" style="194" customWidth="1"/>
    <col min="6395" max="6395" width="13.28515625" style="194" customWidth="1"/>
    <col min="6396" max="6400" width="7.28515625" style="194" customWidth="1"/>
    <col min="6401" max="6401" width="6" style="194" customWidth="1"/>
    <col min="6402" max="6402" width="4" style="194" customWidth="1"/>
    <col min="6403" max="6646" width="9.140625" style="194"/>
    <col min="6647" max="6647" width="8" style="194" customWidth="1"/>
    <col min="6648" max="6648" width="10.7109375" style="194" customWidth="1"/>
    <col min="6649" max="6649" width="16.28515625" style="194" customWidth="1"/>
    <col min="6650" max="6650" width="9.5703125" style="194" customWidth="1"/>
    <col min="6651" max="6651" width="13.28515625" style="194" customWidth="1"/>
    <col min="6652" max="6656" width="7.28515625" style="194" customWidth="1"/>
    <col min="6657" max="6657" width="6" style="194" customWidth="1"/>
    <col min="6658" max="6658" width="4" style="194" customWidth="1"/>
    <col min="6659" max="6902" width="9.140625" style="194"/>
    <col min="6903" max="6903" width="8" style="194" customWidth="1"/>
    <col min="6904" max="6904" width="10.7109375" style="194" customWidth="1"/>
    <col min="6905" max="6905" width="16.28515625" style="194" customWidth="1"/>
    <col min="6906" max="6906" width="9.5703125" style="194" customWidth="1"/>
    <col min="6907" max="6907" width="13.28515625" style="194" customWidth="1"/>
    <col min="6908" max="6912" width="7.28515625" style="194" customWidth="1"/>
    <col min="6913" max="6913" width="6" style="194" customWidth="1"/>
    <col min="6914" max="6914" width="4" style="194" customWidth="1"/>
    <col min="6915" max="7158" width="9.140625" style="194"/>
    <col min="7159" max="7159" width="8" style="194" customWidth="1"/>
    <col min="7160" max="7160" width="10.7109375" style="194" customWidth="1"/>
    <col min="7161" max="7161" width="16.28515625" style="194" customWidth="1"/>
    <col min="7162" max="7162" width="9.5703125" style="194" customWidth="1"/>
    <col min="7163" max="7163" width="13.28515625" style="194" customWidth="1"/>
    <col min="7164" max="7168" width="7.28515625" style="194" customWidth="1"/>
    <col min="7169" max="7169" width="6" style="194" customWidth="1"/>
    <col min="7170" max="7170" width="4" style="194" customWidth="1"/>
    <col min="7171" max="7414" width="9.140625" style="194"/>
    <col min="7415" max="7415" width="8" style="194" customWidth="1"/>
    <col min="7416" max="7416" width="10.7109375" style="194" customWidth="1"/>
    <col min="7417" max="7417" width="16.28515625" style="194" customWidth="1"/>
    <col min="7418" max="7418" width="9.5703125" style="194" customWidth="1"/>
    <col min="7419" max="7419" width="13.28515625" style="194" customWidth="1"/>
    <col min="7420" max="7424" width="7.28515625" style="194" customWidth="1"/>
    <col min="7425" max="7425" width="6" style="194" customWidth="1"/>
    <col min="7426" max="7426" width="4" style="194" customWidth="1"/>
    <col min="7427" max="7670" width="9.140625" style="194"/>
    <col min="7671" max="7671" width="8" style="194" customWidth="1"/>
    <col min="7672" max="7672" width="10.7109375" style="194" customWidth="1"/>
    <col min="7673" max="7673" width="16.28515625" style="194" customWidth="1"/>
    <col min="7674" max="7674" width="9.5703125" style="194" customWidth="1"/>
    <col min="7675" max="7675" width="13.28515625" style="194" customWidth="1"/>
    <col min="7676" max="7680" width="7.28515625" style="194" customWidth="1"/>
    <col min="7681" max="7681" width="6" style="194" customWidth="1"/>
    <col min="7682" max="7682" width="4" style="194" customWidth="1"/>
    <col min="7683" max="7926" width="9.140625" style="194"/>
    <col min="7927" max="7927" width="8" style="194" customWidth="1"/>
    <col min="7928" max="7928" width="10.7109375" style="194" customWidth="1"/>
    <col min="7929" max="7929" width="16.28515625" style="194" customWidth="1"/>
    <col min="7930" max="7930" width="9.5703125" style="194" customWidth="1"/>
    <col min="7931" max="7931" width="13.28515625" style="194" customWidth="1"/>
    <col min="7932" max="7936" width="7.28515625" style="194" customWidth="1"/>
    <col min="7937" max="7937" width="6" style="194" customWidth="1"/>
    <col min="7938" max="7938" width="4" style="194" customWidth="1"/>
    <col min="7939" max="8182" width="9.140625" style="194"/>
    <col min="8183" max="8183" width="8" style="194" customWidth="1"/>
    <col min="8184" max="8184" width="10.7109375" style="194" customWidth="1"/>
    <col min="8185" max="8185" width="16.28515625" style="194" customWidth="1"/>
    <col min="8186" max="8186" width="9.5703125" style="194" customWidth="1"/>
    <col min="8187" max="8187" width="13.28515625" style="194" customWidth="1"/>
    <col min="8188" max="8192" width="7.28515625" style="194" customWidth="1"/>
    <col min="8193" max="8193" width="6" style="194" customWidth="1"/>
    <col min="8194" max="8194" width="4" style="194" customWidth="1"/>
    <col min="8195" max="8438" width="9.140625" style="194"/>
    <col min="8439" max="8439" width="8" style="194" customWidth="1"/>
    <col min="8440" max="8440" width="10.7109375" style="194" customWidth="1"/>
    <col min="8441" max="8441" width="16.28515625" style="194" customWidth="1"/>
    <col min="8442" max="8442" width="9.5703125" style="194" customWidth="1"/>
    <col min="8443" max="8443" width="13.28515625" style="194" customWidth="1"/>
    <col min="8444" max="8448" width="7.28515625" style="194" customWidth="1"/>
    <col min="8449" max="8449" width="6" style="194" customWidth="1"/>
    <col min="8450" max="8450" width="4" style="194" customWidth="1"/>
    <col min="8451" max="8694" width="9.140625" style="194"/>
    <col min="8695" max="8695" width="8" style="194" customWidth="1"/>
    <col min="8696" max="8696" width="10.7109375" style="194" customWidth="1"/>
    <col min="8697" max="8697" width="16.28515625" style="194" customWidth="1"/>
    <col min="8698" max="8698" width="9.5703125" style="194" customWidth="1"/>
    <col min="8699" max="8699" width="13.28515625" style="194" customWidth="1"/>
    <col min="8700" max="8704" width="7.28515625" style="194" customWidth="1"/>
    <col min="8705" max="8705" width="6" style="194" customWidth="1"/>
    <col min="8706" max="8706" width="4" style="194" customWidth="1"/>
    <col min="8707" max="8950" width="9.140625" style="194"/>
    <col min="8951" max="8951" width="8" style="194" customWidth="1"/>
    <col min="8952" max="8952" width="10.7109375" style="194" customWidth="1"/>
    <col min="8953" max="8953" width="16.28515625" style="194" customWidth="1"/>
    <col min="8954" max="8954" width="9.5703125" style="194" customWidth="1"/>
    <col min="8955" max="8955" width="13.28515625" style="194" customWidth="1"/>
    <col min="8956" max="8960" width="7.28515625" style="194" customWidth="1"/>
    <col min="8961" max="8961" width="6" style="194" customWidth="1"/>
    <col min="8962" max="8962" width="4" style="194" customWidth="1"/>
    <col min="8963" max="9206" width="9.140625" style="194"/>
    <col min="9207" max="9207" width="8" style="194" customWidth="1"/>
    <col min="9208" max="9208" width="10.7109375" style="194" customWidth="1"/>
    <col min="9209" max="9209" width="16.28515625" style="194" customWidth="1"/>
    <col min="9210" max="9210" width="9.5703125" style="194" customWidth="1"/>
    <col min="9211" max="9211" width="13.28515625" style="194" customWidth="1"/>
    <col min="9212" max="9216" width="7.28515625" style="194" customWidth="1"/>
    <col min="9217" max="9217" width="6" style="194" customWidth="1"/>
    <col min="9218" max="9218" width="4" style="194" customWidth="1"/>
    <col min="9219" max="9462" width="9.140625" style="194"/>
    <col min="9463" max="9463" width="8" style="194" customWidth="1"/>
    <col min="9464" max="9464" width="10.7109375" style="194" customWidth="1"/>
    <col min="9465" max="9465" width="16.28515625" style="194" customWidth="1"/>
    <col min="9466" max="9466" width="9.5703125" style="194" customWidth="1"/>
    <col min="9467" max="9467" width="13.28515625" style="194" customWidth="1"/>
    <col min="9468" max="9472" width="7.28515625" style="194" customWidth="1"/>
    <col min="9473" max="9473" width="6" style="194" customWidth="1"/>
    <col min="9474" max="9474" width="4" style="194" customWidth="1"/>
    <col min="9475" max="9718" width="9.140625" style="194"/>
    <col min="9719" max="9719" width="8" style="194" customWidth="1"/>
    <col min="9720" max="9720" width="10.7109375" style="194" customWidth="1"/>
    <col min="9721" max="9721" width="16.28515625" style="194" customWidth="1"/>
    <col min="9722" max="9722" width="9.5703125" style="194" customWidth="1"/>
    <col min="9723" max="9723" width="13.28515625" style="194" customWidth="1"/>
    <col min="9724" max="9728" width="7.28515625" style="194" customWidth="1"/>
    <col min="9729" max="9729" width="6" style="194" customWidth="1"/>
    <col min="9730" max="9730" width="4" style="194" customWidth="1"/>
    <col min="9731" max="9974" width="9.140625" style="194"/>
    <col min="9975" max="9975" width="8" style="194" customWidth="1"/>
    <col min="9976" max="9976" width="10.7109375" style="194" customWidth="1"/>
    <col min="9977" max="9977" width="16.28515625" style="194" customWidth="1"/>
    <col min="9978" max="9978" width="9.5703125" style="194" customWidth="1"/>
    <col min="9979" max="9979" width="13.28515625" style="194" customWidth="1"/>
    <col min="9980" max="9984" width="7.28515625" style="194" customWidth="1"/>
    <col min="9985" max="9985" width="6" style="194" customWidth="1"/>
    <col min="9986" max="9986" width="4" style="194" customWidth="1"/>
    <col min="9987" max="10230" width="9.140625" style="194"/>
    <col min="10231" max="10231" width="8" style="194" customWidth="1"/>
    <col min="10232" max="10232" width="10.7109375" style="194" customWidth="1"/>
    <col min="10233" max="10233" width="16.28515625" style="194" customWidth="1"/>
    <col min="10234" max="10234" width="9.5703125" style="194" customWidth="1"/>
    <col min="10235" max="10235" width="13.28515625" style="194" customWidth="1"/>
    <col min="10236" max="10240" width="7.28515625" style="194" customWidth="1"/>
    <col min="10241" max="10241" width="6" style="194" customWidth="1"/>
    <col min="10242" max="10242" width="4" style="194" customWidth="1"/>
    <col min="10243" max="10486" width="9.140625" style="194"/>
    <col min="10487" max="10487" width="8" style="194" customWidth="1"/>
    <col min="10488" max="10488" width="10.7109375" style="194" customWidth="1"/>
    <col min="10489" max="10489" width="16.28515625" style="194" customWidth="1"/>
    <col min="10490" max="10490" width="9.5703125" style="194" customWidth="1"/>
    <col min="10491" max="10491" width="13.28515625" style="194" customWidth="1"/>
    <col min="10492" max="10496" width="7.28515625" style="194" customWidth="1"/>
    <col min="10497" max="10497" width="6" style="194" customWidth="1"/>
    <col min="10498" max="10498" width="4" style="194" customWidth="1"/>
    <col min="10499" max="10742" width="9.140625" style="194"/>
    <col min="10743" max="10743" width="8" style="194" customWidth="1"/>
    <col min="10744" max="10744" width="10.7109375" style="194" customWidth="1"/>
    <col min="10745" max="10745" width="16.28515625" style="194" customWidth="1"/>
    <col min="10746" max="10746" width="9.5703125" style="194" customWidth="1"/>
    <col min="10747" max="10747" width="13.28515625" style="194" customWidth="1"/>
    <col min="10748" max="10752" width="7.28515625" style="194" customWidth="1"/>
    <col min="10753" max="10753" width="6" style="194" customWidth="1"/>
    <col min="10754" max="10754" width="4" style="194" customWidth="1"/>
    <col min="10755" max="10998" width="9.140625" style="194"/>
    <col min="10999" max="10999" width="8" style="194" customWidth="1"/>
    <col min="11000" max="11000" width="10.7109375" style="194" customWidth="1"/>
    <col min="11001" max="11001" width="16.28515625" style="194" customWidth="1"/>
    <col min="11002" max="11002" width="9.5703125" style="194" customWidth="1"/>
    <col min="11003" max="11003" width="13.28515625" style="194" customWidth="1"/>
    <col min="11004" max="11008" width="7.28515625" style="194" customWidth="1"/>
    <col min="11009" max="11009" width="6" style="194" customWidth="1"/>
    <col min="11010" max="11010" width="4" style="194" customWidth="1"/>
    <col min="11011" max="11254" width="9.140625" style="194"/>
    <col min="11255" max="11255" width="8" style="194" customWidth="1"/>
    <col min="11256" max="11256" width="10.7109375" style="194" customWidth="1"/>
    <col min="11257" max="11257" width="16.28515625" style="194" customWidth="1"/>
    <col min="11258" max="11258" width="9.5703125" style="194" customWidth="1"/>
    <col min="11259" max="11259" width="13.28515625" style="194" customWidth="1"/>
    <col min="11260" max="11264" width="7.28515625" style="194" customWidth="1"/>
    <col min="11265" max="11265" width="6" style="194" customWidth="1"/>
    <col min="11266" max="11266" width="4" style="194" customWidth="1"/>
    <col min="11267" max="11510" width="9.140625" style="194"/>
    <col min="11511" max="11511" width="8" style="194" customWidth="1"/>
    <col min="11512" max="11512" width="10.7109375" style="194" customWidth="1"/>
    <col min="11513" max="11513" width="16.28515625" style="194" customWidth="1"/>
    <col min="11514" max="11514" width="9.5703125" style="194" customWidth="1"/>
    <col min="11515" max="11515" width="13.28515625" style="194" customWidth="1"/>
    <col min="11516" max="11520" width="7.28515625" style="194" customWidth="1"/>
    <col min="11521" max="11521" width="6" style="194" customWidth="1"/>
    <col min="11522" max="11522" width="4" style="194" customWidth="1"/>
    <col min="11523" max="11766" width="9.140625" style="194"/>
    <col min="11767" max="11767" width="8" style="194" customWidth="1"/>
    <col min="11768" max="11768" width="10.7109375" style="194" customWidth="1"/>
    <col min="11769" max="11769" width="16.28515625" style="194" customWidth="1"/>
    <col min="11770" max="11770" width="9.5703125" style="194" customWidth="1"/>
    <col min="11771" max="11771" width="13.28515625" style="194" customWidth="1"/>
    <col min="11772" max="11776" width="7.28515625" style="194" customWidth="1"/>
    <col min="11777" max="11777" width="6" style="194" customWidth="1"/>
    <col min="11778" max="11778" width="4" style="194" customWidth="1"/>
    <col min="11779" max="12022" width="9.140625" style="194"/>
    <col min="12023" max="12023" width="8" style="194" customWidth="1"/>
    <col min="12024" max="12024" width="10.7109375" style="194" customWidth="1"/>
    <col min="12025" max="12025" width="16.28515625" style="194" customWidth="1"/>
    <col min="12026" max="12026" width="9.5703125" style="194" customWidth="1"/>
    <col min="12027" max="12027" width="13.28515625" style="194" customWidth="1"/>
    <col min="12028" max="12032" width="7.28515625" style="194" customWidth="1"/>
    <col min="12033" max="12033" width="6" style="194" customWidth="1"/>
    <col min="12034" max="12034" width="4" style="194" customWidth="1"/>
    <col min="12035" max="12278" width="9.140625" style="194"/>
    <col min="12279" max="12279" width="8" style="194" customWidth="1"/>
    <col min="12280" max="12280" width="10.7109375" style="194" customWidth="1"/>
    <col min="12281" max="12281" width="16.28515625" style="194" customWidth="1"/>
    <col min="12282" max="12282" width="9.5703125" style="194" customWidth="1"/>
    <col min="12283" max="12283" width="13.28515625" style="194" customWidth="1"/>
    <col min="12284" max="12288" width="7.28515625" style="194" customWidth="1"/>
    <col min="12289" max="12289" width="6" style="194" customWidth="1"/>
    <col min="12290" max="12290" width="4" style="194" customWidth="1"/>
    <col min="12291" max="12534" width="9.140625" style="194"/>
    <col min="12535" max="12535" width="8" style="194" customWidth="1"/>
    <col min="12536" max="12536" width="10.7109375" style="194" customWidth="1"/>
    <col min="12537" max="12537" width="16.28515625" style="194" customWidth="1"/>
    <col min="12538" max="12538" width="9.5703125" style="194" customWidth="1"/>
    <col min="12539" max="12539" width="13.28515625" style="194" customWidth="1"/>
    <col min="12540" max="12544" width="7.28515625" style="194" customWidth="1"/>
    <col min="12545" max="12545" width="6" style="194" customWidth="1"/>
    <col min="12546" max="12546" width="4" style="194" customWidth="1"/>
    <col min="12547" max="12790" width="9.140625" style="194"/>
    <col min="12791" max="12791" width="8" style="194" customWidth="1"/>
    <col min="12792" max="12792" width="10.7109375" style="194" customWidth="1"/>
    <col min="12793" max="12793" width="16.28515625" style="194" customWidth="1"/>
    <col min="12794" max="12794" width="9.5703125" style="194" customWidth="1"/>
    <col min="12795" max="12795" width="13.28515625" style="194" customWidth="1"/>
    <col min="12796" max="12800" width="7.28515625" style="194" customWidth="1"/>
    <col min="12801" max="12801" width="6" style="194" customWidth="1"/>
    <col min="12802" max="12802" width="4" style="194" customWidth="1"/>
    <col min="12803" max="13046" width="9.140625" style="194"/>
    <col min="13047" max="13047" width="8" style="194" customWidth="1"/>
    <col min="13048" max="13048" width="10.7109375" style="194" customWidth="1"/>
    <col min="13049" max="13049" width="16.28515625" style="194" customWidth="1"/>
    <col min="13050" max="13050" width="9.5703125" style="194" customWidth="1"/>
    <col min="13051" max="13051" width="13.28515625" style="194" customWidth="1"/>
    <col min="13052" max="13056" width="7.28515625" style="194" customWidth="1"/>
    <col min="13057" max="13057" width="6" style="194" customWidth="1"/>
    <col min="13058" max="13058" width="4" style="194" customWidth="1"/>
    <col min="13059" max="13302" width="9.140625" style="194"/>
    <col min="13303" max="13303" width="8" style="194" customWidth="1"/>
    <col min="13304" max="13304" width="10.7109375" style="194" customWidth="1"/>
    <col min="13305" max="13305" width="16.28515625" style="194" customWidth="1"/>
    <col min="13306" max="13306" width="9.5703125" style="194" customWidth="1"/>
    <col min="13307" max="13307" width="13.28515625" style="194" customWidth="1"/>
    <col min="13308" max="13312" width="7.28515625" style="194" customWidth="1"/>
    <col min="13313" max="13313" width="6" style="194" customWidth="1"/>
    <col min="13314" max="13314" width="4" style="194" customWidth="1"/>
    <col min="13315" max="13558" width="9.140625" style="194"/>
    <col min="13559" max="13559" width="8" style="194" customWidth="1"/>
    <col min="13560" max="13560" width="10.7109375" style="194" customWidth="1"/>
    <col min="13561" max="13561" width="16.28515625" style="194" customWidth="1"/>
    <col min="13562" max="13562" width="9.5703125" style="194" customWidth="1"/>
    <col min="13563" max="13563" width="13.28515625" style="194" customWidth="1"/>
    <col min="13564" max="13568" width="7.28515625" style="194" customWidth="1"/>
    <col min="13569" max="13569" width="6" style="194" customWidth="1"/>
    <col min="13570" max="13570" width="4" style="194" customWidth="1"/>
    <col min="13571" max="13814" width="9.140625" style="194"/>
    <col min="13815" max="13815" width="8" style="194" customWidth="1"/>
    <col min="13816" max="13816" width="10.7109375" style="194" customWidth="1"/>
    <col min="13817" max="13817" width="16.28515625" style="194" customWidth="1"/>
    <col min="13818" max="13818" width="9.5703125" style="194" customWidth="1"/>
    <col min="13819" max="13819" width="13.28515625" style="194" customWidth="1"/>
    <col min="13820" max="13824" width="7.28515625" style="194" customWidth="1"/>
    <col min="13825" max="13825" width="6" style="194" customWidth="1"/>
    <col min="13826" max="13826" width="4" style="194" customWidth="1"/>
    <col min="13827" max="14070" width="9.140625" style="194"/>
    <col min="14071" max="14071" width="8" style="194" customWidth="1"/>
    <col min="14072" max="14072" width="10.7109375" style="194" customWidth="1"/>
    <col min="14073" max="14073" width="16.28515625" style="194" customWidth="1"/>
    <col min="14074" max="14074" width="9.5703125" style="194" customWidth="1"/>
    <col min="14075" max="14075" width="13.28515625" style="194" customWidth="1"/>
    <col min="14076" max="14080" width="7.28515625" style="194" customWidth="1"/>
    <col min="14081" max="14081" width="6" style="194" customWidth="1"/>
    <col min="14082" max="14082" width="4" style="194" customWidth="1"/>
    <col min="14083" max="14326" width="9.140625" style="194"/>
    <col min="14327" max="14327" width="8" style="194" customWidth="1"/>
    <col min="14328" max="14328" width="10.7109375" style="194" customWidth="1"/>
    <col min="14329" max="14329" width="16.28515625" style="194" customWidth="1"/>
    <col min="14330" max="14330" width="9.5703125" style="194" customWidth="1"/>
    <col min="14331" max="14331" width="13.28515625" style="194" customWidth="1"/>
    <col min="14332" max="14336" width="7.28515625" style="194" customWidth="1"/>
    <col min="14337" max="14337" width="6" style="194" customWidth="1"/>
    <col min="14338" max="14338" width="4" style="194" customWidth="1"/>
    <col min="14339" max="14582" width="9.140625" style="194"/>
    <col min="14583" max="14583" width="8" style="194" customWidth="1"/>
    <col min="14584" max="14584" width="10.7109375" style="194" customWidth="1"/>
    <col min="14585" max="14585" width="16.28515625" style="194" customWidth="1"/>
    <col min="14586" max="14586" width="9.5703125" style="194" customWidth="1"/>
    <col min="14587" max="14587" width="13.28515625" style="194" customWidth="1"/>
    <col min="14588" max="14592" width="7.28515625" style="194" customWidth="1"/>
    <col min="14593" max="14593" width="6" style="194" customWidth="1"/>
    <col min="14594" max="14594" width="4" style="194" customWidth="1"/>
    <col min="14595" max="14838" width="9.140625" style="194"/>
    <col min="14839" max="14839" width="8" style="194" customWidth="1"/>
    <col min="14840" max="14840" width="10.7109375" style="194" customWidth="1"/>
    <col min="14841" max="14841" width="16.28515625" style="194" customWidth="1"/>
    <col min="14842" max="14842" width="9.5703125" style="194" customWidth="1"/>
    <col min="14843" max="14843" width="13.28515625" style="194" customWidth="1"/>
    <col min="14844" max="14848" width="7.28515625" style="194" customWidth="1"/>
    <col min="14849" max="14849" width="6" style="194" customWidth="1"/>
    <col min="14850" max="14850" width="4" style="194" customWidth="1"/>
    <col min="14851" max="15094" width="9.140625" style="194"/>
    <col min="15095" max="15095" width="8" style="194" customWidth="1"/>
    <col min="15096" max="15096" width="10.7109375" style="194" customWidth="1"/>
    <col min="15097" max="15097" width="16.28515625" style="194" customWidth="1"/>
    <col min="15098" max="15098" width="9.5703125" style="194" customWidth="1"/>
    <col min="15099" max="15099" width="13.28515625" style="194" customWidth="1"/>
    <col min="15100" max="15104" width="7.28515625" style="194" customWidth="1"/>
    <col min="15105" max="15105" width="6" style="194" customWidth="1"/>
    <col min="15106" max="15106" width="4" style="194" customWidth="1"/>
    <col min="15107" max="15350" width="9.140625" style="194"/>
    <col min="15351" max="15351" width="8" style="194" customWidth="1"/>
    <col min="15352" max="15352" width="10.7109375" style="194" customWidth="1"/>
    <col min="15353" max="15353" width="16.28515625" style="194" customWidth="1"/>
    <col min="15354" max="15354" width="9.5703125" style="194" customWidth="1"/>
    <col min="15355" max="15355" width="13.28515625" style="194" customWidth="1"/>
    <col min="15356" max="15360" width="7.28515625" style="194" customWidth="1"/>
    <col min="15361" max="15361" width="6" style="194" customWidth="1"/>
    <col min="15362" max="15362" width="4" style="194" customWidth="1"/>
    <col min="15363" max="15606" width="9.140625" style="194"/>
    <col min="15607" max="15607" width="8" style="194" customWidth="1"/>
    <col min="15608" max="15608" width="10.7109375" style="194" customWidth="1"/>
    <col min="15609" max="15609" width="16.28515625" style="194" customWidth="1"/>
    <col min="15610" max="15610" width="9.5703125" style="194" customWidth="1"/>
    <col min="15611" max="15611" width="13.28515625" style="194" customWidth="1"/>
    <col min="15612" max="15616" width="7.28515625" style="194" customWidth="1"/>
    <col min="15617" max="15617" width="6" style="194" customWidth="1"/>
    <col min="15618" max="15618" width="4" style="194" customWidth="1"/>
    <col min="15619" max="15862" width="9.140625" style="194"/>
    <col min="15863" max="15863" width="8" style="194" customWidth="1"/>
    <col min="15864" max="15864" width="10.7109375" style="194" customWidth="1"/>
    <col min="15865" max="15865" width="16.28515625" style="194" customWidth="1"/>
    <col min="15866" max="15866" width="9.5703125" style="194" customWidth="1"/>
    <col min="15867" max="15867" width="13.28515625" style="194" customWidth="1"/>
    <col min="15868" max="15872" width="7.28515625" style="194" customWidth="1"/>
    <col min="15873" max="15873" width="6" style="194" customWidth="1"/>
    <col min="15874" max="15874" width="4" style="194" customWidth="1"/>
    <col min="15875" max="16118" width="9.140625" style="194"/>
    <col min="16119" max="16119" width="8" style="194" customWidth="1"/>
    <col min="16120" max="16120" width="10.7109375" style="194" customWidth="1"/>
    <col min="16121" max="16121" width="16.28515625" style="194" customWidth="1"/>
    <col min="16122" max="16122" width="9.5703125" style="194" customWidth="1"/>
    <col min="16123" max="16123" width="13.28515625" style="194" customWidth="1"/>
    <col min="16124" max="16128" width="7.28515625" style="194" customWidth="1"/>
    <col min="16129" max="16129" width="6" style="194" customWidth="1"/>
    <col min="16130" max="16130" width="4" style="194" customWidth="1"/>
    <col min="16131" max="16384" width="9.140625" style="194"/>
  </cols>
  <sheetData>
    <row r="1" spans="2:6" ht="19.5" customHeight="1" x14ac:dyDescent="0.2"/>
    <row r="2" spans="2:6" ht="18.75" x14ac:dyDescent="0.3">
      <c r="B2" s="544" t="s">
        <v>121</v>
      </c>
    </row>
    <row r="3" spans="2:6" ht="18" customHeight="1" x14ac:dyDescent="0.2">
      <c r="B3" s="891" t="s">
        <v>652</v>
      </c>
      <c r="C3" s="891"/>
    </row>
    <row r="4" spans="2:6" x14ac:dyDescent="0.25">
      <c r="B4" s="58" t="s">
        <v>828</v>
      </c>
    </row>
    <row r="5" spans="2:6" ht="6.75" customHeight="1" x14ac:dyDescent="0.25">
      <c r="B5" s="2"/>
    </row>
    <row r="6" spans="2:6" x14ac:dyDescent="0.2">
      <c r="B6" s="417" t="s">
        <v>829</v>
      </c>
      <c r="C6" s="401"/>
      <c r="D6" s="401"/>
      <c r="E6" s="824">
        <v>18.306999999999999</v>
      </c>
    </row>
    <row r="7" spans="2:6" ht="17.25" customHeight="1" x14ac:dyDescent="0.2">
      <c r="B7" s="203" t="s">
        <v>830</v>
      </c>
      <c r="C7" s="825"/>
      <c r="D7" s="825"/>
      <c r="E7" s="824">
        <v>10</v>
      </c>
    </row>
    <row r="8" spans="2:6" x14ac:dyDescent="0.2">
      <c r="B8" s="892" t="s">
        <v>109</v>
      </c>
      <c r="C8" s="892"/>
      <c r="D8" s="892"/>
      <c r="E8" s="826"/>
      <c r="F8" s="216" t="s">
        <v>913</v>
      </c>
    </row>
    <row r="9" spans="2:6" ht="43.5" customHeight="1" x14ac:dyDescent="0.2">
      <c r="B9" s="885" t="str">
        <f>"Probabilitas satu arah atau sisi distribusi khi-kuadrat, dengan nilai yang dievaluasi "&amp;TEXT(E6,"#,000")&amp;" dan derajat kebebasan "&amp;E7&amp;", hasilnya: "&amp;TEXT(E8,"0,000000000")</f>
        <v>Probabilitas satu arah atau sisi distribusi khi-kuadrat, dengan nilai yang dievaluasi 18,307 dan derajat kebebasan 10, hasilnya: 0,000000000</v>
      </c>
      <c r="C9" s="885"/>
      <c r="D9" s="885"/>
      <c r="E9" s="885"/>
    </row>
    <row r="10" spans="2:6" ht="19.5" customHeight="1" x14ac:dyDescent="0.2"/>
  </sheetData>
  <mergeCells count="3">
    <mergeCell ref="B3:C3"/>
    <mergeCell ref="B8:D8"/>
    <mergeCell ref="B9:E9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5873" r:id="rId4" name="Scroll Bar 1">
              <controlPr defaultSize="0" autoPict="0">
                <anchor moveWithCells="1">
                  <from>
                    <xdr:col>3</xdr:col>
                    <xdr:colOff>447675</xdr:colOff>
                    <xdr:row>6</xdr:row>
                    <xdr:rowOff>9525</xdr:rowOff>
                  </from>
                  <to>
                    <xdr:col>3</xdr:col>
                    <xdr:colOff>933450</xdr:colOff>
                    <xdr:row>6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1"/>
  <sheetViews>
    <sheetView showGridLines="0" workbookViewId="0">
      <selection activeCell="D10" sqref="D10"/>
    </sheetView>
  </sheetViews>
  <sheetFormatPr defaultRowHeight="15" x14ac:dyDescent="0.2"/>
  <cols>
    <col min="1" max="1" width="6" style="6" customWidth="1"/>
    <col min="2" max="2" width="7.28515625" style="6" customWidth="1"/>
    <col min="3" max="3" width="35.5703125" style="6" customWidth="1"/>
    <col min="4" max="4" width="11.28515625" style="6" bestFit="1" customWidth="1"/>
    <col min="5" max="5" width="3.42578125" style="6" customWidth="1"/>
    <col min="6" max="6" width="9.5703125" style="6" bestFit="1" customWidth="1"/>
    <col min="7" max="10" width="9.140625" style="6"/>
    <col min="11" max="11" width="6" style="6" customWidth="1"/>
    <col min="12" max="16384" width="9.140625" style="6"/>
  </cols>
  <sheetData>
    <row r="1" spans="2:10" ht="20.25" customHeight="1" x14ac:dyDescent="0.2"/>
    <row r="2" spans="2:10" ht="18.75" x14ac:dyDescent="0.2">
      <c r="B2" s="743" t="s">
        <v>717</v>
      </c>
    </row>
    <row r="3" spans="2:10" ht="18" customHeight="1" x14ac:dyDescent="0.2">
      <c r="B3" s="878" t="s">
        <v>720</v>
      </c>
      <c r="C3" s="878"/>
    </row>
    <row r="4" spans="2:10" x14ac:dyDescent="0.2">
      <c r="B4" s="7" t="s">
        <v>724</v>
      </c>
    </row>
    <row r="5" spans="2:10" x14ac:dyDescent="0.2">
      <c r="B5" s="6" t="s">
        <v>726</v>
      </c>
    </row>
    <row r="6" spans="2:10" ht="6.75" customHeight="1" x14ac:dyDescent="0.2"/>
    <row r="7" spans="2:10" ht="18" customHeight="1" x14ac:dyDescent="0.2">
      <c r="B7" s="30" t="s">
        <v>721</v>
      </c>
      <c r="C7" s="756"/>
      <c r="D7" s="757">
        <v>27.525475</v>
      </c>
    </row>
    <row r="8" spans="2:10" ht="18" customHeight="1" x14ac:dyDescent="0.2">
      <c r="B8" s="30" t="s">
        <v>718</v>
      </c>
      <c r="C8" s="756"/>
      <c r="D8" s="758">
        <v>44</v>
      </c>
    </row>
    <row r="9" spans="2:10" ht="18" customHeight="1" x14ac:dyDescent="0.2">
      <c r="B9" s="30" t="s">
        <v>719</v>
      </c>
      <c r="C9" s="756"/>
      <c r="D9" s="758" t="b">
        <f>IF(E9=1,TRUE,FALSE)</f>
        <v>0</v>
      </c>
      <c r="E9" s="192">
        <v>2</v>
      </c>
      <c r="F9" s="760"/>
      <c r="G9" s="759"/>
      <c r="H9" s="759"/>
      <c r="I9" s="759"/>
      <c r="J9" s="759"/>
    </row>
    <row r="10" spans="2:10" ht="17.25" customHeight="1" x14ac:dyDescent="0.2">
      <c r="B10" s="893" t="s">
        <v>109</v>
      </c>
      <c r="C10" s="893"/>
      <c r="D10" s="761"/>
      <c r="E10" s="185" t="s">
        <v>914</v>
      </c>
    </row>
    <row r="11" spans="2:10" ht="20.25" customHeight="1" x14ac:dyDescent="0.2"/>
  </sheetData>
  <mergeCells count="2">
    <mergeCell ref="B10:C10"/>
    <mergeCell ref="B3:C3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4497" r:id="rId4" name="Scroll Bar 1">
              <controlPr defaultSize="0" autoPict="0">
                <anchor moveWithCells="1">
                  <from>
                    <xdr:col>2</xdr:col>
                    <xdr:colOff>1733550</xdr:colOff>
                    <xdr:row>7</xdr:row>
                    <xdr:rowOff>28575</xdr:rowOff>
                  </from>
                  <to>
                    <xdr:col>2</xdr:col>
                    <xdr:colOff>2219325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99" r:id="rId5" name="Scroll Bar 3">
              <controlPr defaultSize="0" autoPict="0">
                <anchor moveWithCells="1">
                  <from>
                    <xdr:col>2</xdr:col>
                    <xdr:colOff>1733550</xdr:colOff>
                    <xdr:row>8</xdr:row>
                    <xdr:rowOff>28575</xdr:rowOff>
                  </from>
                  <to>
                    <xdr:col>2</xdr:col>
                    <xdr:colOff>2219325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1"/>
  <sheetViews>
    <sheetView showGridLines="0" workbookViewId="0">
      <selection activeCell="D9" sqref="D9"/>
    </sheetView>
  </sheetViews>
  <sheetFormatPr defaultRowHeight="15" x14ac:dyDescent="0.2"/>
  <cols>
    <col min="1" max="1" width="6" style="6" customWidth="1"/>
    <col min="2" max="2" width="7.28515625" style="6" customWidth="1"/>
    <col min="3" max="3" width="35.5703125" style="6" customWidth="1"/>
    <col min="4" max="4" width="11.28515625" style="6" bestFit="1" customWidth="1"/>
    <col min="5" max="5" width="3.42578125" style="6" customWidth="1"/>
    <col min="6" max="6" width="9.5703125" style="6" bestFit="1" customWidth="1"/>
    <col min="7" max="10" width="9.140625" style="6"/>
    <col min="11" max="11" width="6" style="6" customWidth="1"/>
    <col min="12" max="16384" width="9.140625" style="6"/>
  </cols>
  <sheetData>
    <row r="1" spans="2:10" ht="20.25" customHeight="1" x14ac:dyDescent="0.2"/>
    <row r="2" spans="2:10" ht="18.75" x14ac:dyDescent="0.2">
      <c r="B2" s="743" t="s">
        <v>722</v>
      </c>
    </row>
    <row r="3" spans="2:10" ht="18" customHeight="1" x14ac:dyDescent="0.2">
      <c r="B3" s="878" t="s">
        <v>723</v>
      </c>
      <c r="C3" s="878"/>
    </row>
    <row r="4" spans="2:10" x14ac:dyDescent="0.2">
      <c r="B4" s="7" t="s">
        <v>724</v>
      </c>
    </row>
    <row r="5" spans="2:10" x14ac:dyDescent="0.2">
      <c r="B5" s="6" t="s">
        <v>725</v>
      </c>
    </row>
    <row r="6" spans="2:10" ht="6.75" customHeight="1" x14ac:dyDescent="0.2"/>
    <row r="7" spans="2:10" ht="18" customHeight="1" x14ac:dyDescent="0.2">
      <c r="B7" s="30" t="s">
        <v>721</v>
      </c>
      <c r="C7" s="756"/>
      <c r="D7" s="757">
        <v>27.525475</v>
      </c>
    </row>
    <row r="8" spans="2:10" ht="18" customHeight="1" x14ac:dyDescent="0.2">
      <c r="B8" s="30" t="s">
        <v>718</v>
      </c>
      <c r="C8" s="756"/>
      <c r="D8" s="758">
        <v>16</v>
      </c>
    </row>
    <row r="9" spans="2:10" ht="18" customHeight="1" x14ac:dyDescent="0.2">
      <c r="B9" s="893" t="s">
        <v>109</v>
      </c>
      <c r="C9" s="893"/>
      <c r="D9" s="761"/>
      <c r="E9" s="192"/>
      <c r="F9" s="760"/>
      <c r="G9" s="759"/>
      <c r="H9" s="759"/>
      <c r="I9" s="759"/>
      <c r="J9" s="759"/>
    </row>
    <row r="10" spans="2:10" ht="17.25" customHeight="1" x14ac:dyDescent="0.2">
      <c r="D10" s="762" t="s">
        <v>915</v>
      </c>
      <c r="E10" s="185"/>
    </row>
    <row r="11" spans="2:10" ht="20.25" customHeight="1" x14ac:dyDescent="0.2"/>
  </sheetData>
  <mergeCells count="2">
    <mergeCell ref="B3:C3"/>
    <mergeCell ref="B9:C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21" r:id="rId3" name="Scroll Bar 1">
              <controlPr defaultSize="0" autoPict="0">
                <anchor moveWithCells="1">
                  <from>
                    <xdr:col>2</xdr:col>
                    <xdr:colOff>1733550</xdr:colOff>
                    <xdr:row>7</xdr:row>
                    <xdr:rowOff>28575</xdr:rowOff>
                  </from>
                  <to>
                    <xdr:col>2</xdr:col>
                    <xdr:colOff>2219325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3"/>
  <sheetViews>
    <sheetView showGridLines="0" topLeftCell="A2" workbookViewId="0">
      <selection activeCell="K11" sqref="K11"/>
    </sheetView>
  </sheetViews>
  <sheetFormatPr defaultRowHeight="15" customHeight="1" x14ac:dyDescent="0.2"/>
  <cols>
    <col min="1" max="1" width="5.85546875" style="45" customWidth="1"/>
    <col min="2" max="2" width="7" style="45" customWidth="1"/>
    <col min="3" max="8" width="9.5703125" style="45" customWidth="1"/>
    <col min="9" max="9" width="18.140625" style="45" customWidth="1"/>
    <col min="10" max="10" width="5.85546875" style="45" customWidth="1"/>
    <col min="11" max="16384" width="9.140625" style="45"/>
  </cols>
  <sheetData>
    <row r="1" spans="1:14" ht="19.5" customHeight="1" x14ac:dyDescent="0.2">
      <c r="A1" s="45" t="s">
        <v>165</v>
      </c>
    </row>
    <row r="2" spans="1:14" ht="19.5" customHeight="1" x14ac:dyDescent="0.2">
      <c r="B2" s="896" t="s">
        <v>203</v>
      </c>
      <c r="C2" s="896"/>
      <c r="D2" s="896"/>
      <c r="E2" s="896"/>
      <c r="F2" s="896"/>
    </row>
    <row r="3" spans="1:14" ht="15" customHeight="1" x14ac:dyDescent="0.2">
      <c r="B3" s="888" t="s">
        <v>348</v>
      </c>
      <c r="C3" s="888"/>
      <c r="D3" s="888"/>
      <c r="E3" s="888"/>
      <c r="F3" s="60"/>
    </row>
    <row r="4" spans="1:14" ht="15" customHeight="1" x14ac:dyDescent="0.2">
      <c r="B4" s="7" t="s">
        <v>349</v>
      </c>
      <c r="C4" s="60"/>
      <c r="D4" s="60"/>
      <c r="E4" s="60"/>
      <c r="F4" s="60"/>
    </row>
    <row r="5" spans="1:14" ht="15" customHeight="1" x14ac:dyDescent="0.2">
      <c r="B5" s="61" t="s">
        <v>351</v>
      </c>
      <c r="C5" s="60"/>
      <c r="D5" s="60"/>
      <c r="E5" s="60"/>
      <c r="F5" s="60"/>
    </row>
    <row r="6" spans="1:14" ht="6.75" customHeight="1" x14ac:dyDescent="0.2">
      <c r="B6" s="60"/>
      <c r="C6" s="60"/>
      <c r="D6" s="60"/>
      <c r="E6" s="60"/>
      <c r="F6" s="60"/>
    </row>
    <row r="7" spans="1:14" s="51" customFormat="1" ht="15" customHeight="1" x14ac:dyDescent="0.2">
      <c r="B7" s="62" t="s">
        <v>350</v>
      </c>
      <c r="C7" s="898" t="s">
        <v>166</v>
      </c>
      <c r="D7" s="899"/>
      <c r="E7" s="70">
        <f>VLOOKUP(F7,M12:N17,2)</f>
        <v>0.05</v>
      </c>
      <c r="F7" s="52">
        <v>4</v>
      </c>
      <c r="G7" s="53"/>
      <c r="H7" s="53"/>
      <c r="I7" s="45"/>
      <c r="J7" s="45"/>
      <c r="K7" s="45"/>
      <c r="L7" s="45"/>
      <c r="M7" s="45"/>
      <c r="N7" s="45"/>
    </row>
    <row r="8" spans="1:14" s="51" customFormat="1" ht="17.25" customHeight="1" x14ac:dyDescent="0.2">
      <c r="B8" s="69"/>
      <c r="C8" s="897" t="s">
        <v>167</v>
      </c>
      <c r="D8" s="897"/>
      <c r="E8" s="71">
        <v>48</v>
      </c>
      <c r="F8" s="54"/>
      <c r="G8" s="53"/>
      <c r="H8" s="53"/>
    </row>
    <row r="9" spans="1:14" s="51" customFormat="1" ht="15" customHeight="1" x14ac:dyDescent="0.2">
      <c r="B9" s="900" t="s">
        <v>109</v>
      </c>
      <c r="C9" s="900"/>
      <c r="D9" s="889"/>
      <c r="E9" s="700">
        <f>INDEX(B12:H62,MATCH(E8,B12:B62,),MATCH(E7,B12:H12))</f>
        <v>0</v>
      </c>
      <c r="F9" s="53"/>
      <c r="G9" s="53"/>
      <c r="H9" s="53"/>
    </row>
    <row r="10" spans="1:14" ht="6.75" customHeight="1" x14ac:dyDescent="0.2"/>
    <row r="11" spans="1:14" ht="15" customHeight="1" x14ac:dyDescent="0.2">
      <c r="B11" s="55"/>
      <c r="C11" s="894" t="s">
        <v>166</v>
      </c>
      <c r="D11" s="895"/>
      <c r="E11" s="895"/>
      <c r="F11" s="895"/>
      <c r="G11" s="895"/>
      <c r="H11" s="895"/>
    </row>
    <row r="12" spans="1:14" ht="15" customHeight="1" thickBot="1" x14ac:dyDescent="0.25">
      <c r="B12" s="56" t="s">
        <v>167</v>
      </c>
      <c r="C12" s="63">
        <v>5.0000000000000001E-3</v>
      </c>
      <c r="D12" s="64">
        <v>0.01</v>
      </c>
      <c r="E12" s="64">
        <v>2.5000000000000001E-2</v>
      </c>
      <c r="F12" s="64">
        <v>0.05</v>
      </c>
      <c r="G12" s="65">
        <v>0.1</v>
      </c>
      <c r="H12" s="66">
        <v>0.25</v>
      </c>
      <c r="M12" s="45">
        <v>1</v>
      </c>
      <c r="N12" s="45">
        <f>C12</f>
        <v>5.0000000000000001E-3</v>
      </c>
    </row>
    <row r="13" spans="1:14" ht="15" customHeight="1" x14ac:dyDescent="0.2">
      <c r="B13" s="67">
        <v>1</v>
      </c>
      <c r="C13" s="57"/>
      <c r="D13" s="57"/>
      <c r="E13" s="57"/>
      <c r="F13" s="57"/>
      <c r="G13" s="57"/>
      <c r="H13" s="72"/>
      <c r="I13" s="73" t="s">
        <v>916</v>
      </c>
      <c r="M13" s="45">
        <v>2</v>
      </c>
      <c r="N13" s="45">
        <f>D12</f>
        <v>0.01</v>
      </c>
    </row>
    <row r="14" spans="1:14" x14ac:dyDescent="0.2">
      <c r="B14" s="68">
        <v>2</v>
      </c>
      <c r="C14" s="57"/>
      <c r="D14" s="57"/>
      <c r="E14" s="57"/>
      <c r="F14" s="57"/>
      <c r="G14" s="57"/>
      <c r="H14" s="57"/>
      <c r="M14" s="45">
        <v>3</v>
      </c>
      <c r="N14" s="45">
        <f>E12</f>
        <v>2.5000000000000001E-2</v>
      </c>
    </row>
    <row r="15" spans="1:14" x14ac:dyDescent="0.2">
      <c r="B15" s="68">
        <v>3</v>
      </c>
      <c r="C15" s="57"/>
      <c r="D15" s="57"/>
      <c r="E15" s="57"/>
      <c r="F15" s="57"/>
      <c r="G15" s="57"/>
      <c r="H15" s="57"/>
      <c r="M15" s="45">
        <v>4</v>
      </c>
      <c r="N15" s="45">
        <f>F12</f>
        <v>0.05</v>
      </c>
    </row>
    <row r="16" spans="1:14" x14ac:dyDescent="0.2">
      <c r="B16" s="68">
        <v>4</v>
      </c>
      <c r="C16" s="57"/>
      <c r="D16" s="57"/>
      <c r="E16" s="57"/>
      <c r="F16" s="57"/>
      <c r="G16" s="57"/>
      <c r="H16" s="57"/>
      <c r="M16" s="45">
        <v>5</v>
      </c>
      <c r="N16" s="45">
        <f>G12</f>
        <v>0.1</v>
      </c>
    </row>
    <row r="17" spans="2:14" x14ac:dyDescent="0.2">
      <c r="B17" s="68">
        <v>5</v>
      </c>
      <c r="C17" s="57"/>
      <c r="D17" s="57"/>
      <c r="E17" s="57"/>
      <c r="F17" s="57"/>
      <c r="G17" s="57"/>
      <c r="H17" s="57"/>
      <c r="M17" s="45">
        <v>6</v>
      </c>
      <c r="N17" s="45">
        <f>H12</f>
        <v>0.25</v>
      </c>
    </row>
    <row r="18" spans="2:14" x14ac:dyDescent="0.2">
      <c r="B18" s="68">
        <v>6</v>
      </c>
      <c r="C18" s="57"/>
      <c r="D18" s="57"/>
      <c r="E18" s="57"/>
      <c r="F18" s="57"/>
      <c r="G18" s="57"/>
      <c r="H18" s="57"/>
    </row>
    <row r="19" spans="2:14" x14ac:dyDescent="0.2">
      <c r="B19" s="68">
        <v>7</v>
      </c>
      <c r="C19" s="57"/>
      <c r="D19" s="57"/>
      <c r="E19" s="57"/>
      <c r="F19" s="57"/>
      <c r="G19" s="57"/>
      <c r="H19" s="57"/>
    </row>
    <row r="20" spans="2:14" x14ac:dyDescent="0.2">
      <c r="B20" s="68">
        <v>8</v>
      </c>
      <c r="C20" s="57"/>
      <c r="D20" s="57"/>
      <c r="E20" s="57"/>
      <c r="F20" s="57"/>
      <c r="G20" s="57"/>
      <c r="H20" s="57"/>
    </row>
    <row r="21" spans="2:14" x14ac:dyDescent="0.2">
      <c r="B21" s="68">
        <v>9</v>
      </c>
      <c r="C21" s="57"/>
      <c r="D21" s="57"/>
      <c r="E21" s="57"/>
      <c r="F21" s="57"/>
      <c r="G21" s="57"/>
      <c r="H21" s="57"/>
    </row>
    <row r="22" spans="2:14" x14ac:dyDescent="0.2">
      <c r="B22" s="68">
        <v>10</v>
      </c>
      <c r="C22" s="57"/>
      <c r="D22" s="57"/>
      <c r="E22" s="57"/>
      <c r="F22" s="57"/>
      <c r="G22" s="57"/>
      <c r="H22" s="57"/>
    </row>
    <row r="23" spans="2:14" x14ac:dyDescent="0.2">
      <c r="B23" s="68">
        <v>11</v>
      </c>
      <c r="C23" s="57"/>
      <c r="D23" s="57"/>
      <c r="E23" s="57"/>
      <c r="F23" s="57"/>
      <c r="G23" s="57"/>
      <c r="H23" s="57"/>
    </row>
    <row r="24" spans="2:14" x14ac:dyDescent="0.2">
      <c r="B24" s="68">
        <v>12</v>
      </c>
      <c r="C24" s="57"/>
      <c r="D24" s="57"/>
      <c r="E24" s="57"/>
      <c r="F24" s="57"/>
      <c r="G24" s="57"/>
      <c r="H24" s="57"/>
    </row>
    <row r="25" spans="2:14" x14ac:dyDescent="0.2">
      <c r="B25" s="68">
        <v>13</v>
      </c>
      <c r="C25" s="57"/>
      <c r="D25" s="57"/>
      <c r="E25" s="57"/>
      <c r="F25" s="57"/>
      <c r="G25" s="57"/>
      <c r="H25" s="57"/>
    </row>
    <row r="26" spans="2:14" x14ac:dyDescent="0.2">
      <c r="B26" s="68">
        <v>14</v>
      </c>
      <c r="C26" s="57"/>
      <c r="D26" s="57"/>
      <c r="E26" s="57"/>
      <c r="F26" s="57"/>
      <c r="G26" s="57"/>
      <c r="H26" s="57"/>
    </row>
    <row r="27" spans="2:14" x14ac:dyDescent="0.2">
      <c r="B27" s="68">
        <v>15</v>
      </c>
      <c r="C27" s="57"/>
      <c r="D27" s="57"/>
      <c r="E27" s="57"/>
      <c r="F27" s="57"/>
      <c r="G27" s="57"/>
      <c r="H27" s="57"/>
    </row>
    <row r="28" spans="2:14" x14ac:dyDescent="0.2">
      <c r="B28" s="68">
        <v>16</v>
      </c>
      <c r="C28" s="57"/>
      <c r="D28" s="57"/>
      <c r="E28" s="57"/>
      <c r="F28" s="57"/>
      <c r="G28" s="57"/>
      <c r="H28" s="57"/>
    </row>
    <row r="29" spans="2:14" x14ac:dyDescent="0.2">
      <c r="B29" s="68">
        <v>17</v>
      </c>
      <c r="C29" s="57"/>
      <c r="D29" s="57"/>
      <c r="E29" s="57"/>
      <c r="F29" s="57"/>
      <c r="G29" s="57"/>
      <c r="H29" s="57"/>
    </row>
    <row r="30" spans="2:14" x14ac:dyDescent="0.2">
      <c r="B30" s="68">
        <v>18</v>
      </c>
      <c r="C30" s="57"/>
      <c r="D30" s="57"/>
      <c r="E30" s="57"/>
      <c r="F30" s="57"/>
      <c r="G30" s="57"/>
      <c r="H30" s="57"/>
    </row>
    <row r="31" spans="2:14" x14ac:dyDescent="0.2">
      <c r="B31" s="68">
        <v>19</v>
      </c>
      <c r="C31" s="57"/>
      <c r="D31" s="57"/>
      <c r="E31" s="57"/>
      <c r="F31" s="57"/>
      <c r="G31" s="57"/>
      <c r="H31" s="57"/>
    </row>
    <row r="32" spans="2:14" x14ac:dyDescent="0.2">
      <c r="B32" s="68">
        <v>20</v>
      </c>
      <c r="C32" s="57"/>
      <c r="D32" s="57"/>
      <c r="E32" s="57"/>
      <c r="F32" s="57"/>
      <c r="G32" s="57"/>
      <c r="H32" s="57"/>
    </row>
    <row r="33" spans="2:8" x14ac:dyDescent="0.2">
      <c r="B33" s="68">
        <v>21</v>
      </c>
      <c r="C33" s="57"/>
      <c r="D33" s="57"/>
      <c r="E33" s="57"/>
      <c r="F33" s="57"/>
      <c r="G33" s="57"/>
      <c r="H33" s="57"/>
    </row>
    <row r="34" spans="2:8" x14ac:dyDescent="0.2">
      <c r="B34" s="68">
        <v>22</v>
      </c>
      <c r="C34" s="57"/>
      <c r="D34" s="57"/>
      <c r="E34" s="57"/>
      <c r="F34" s="57"/>
      <c r="G34" s="57"/>
      <c r="H34" s="57"/>
    </row>
    <row r="35" spans="2:8" x14ac:dyDescent="0.2">
      <c r="B35" s="68">
        <v>23</v>
      </c>
      <c r="C35" s="57"/>
      <c r="D35" s="57"/>
      <c r="E35" s="57"/>
      <c r="F35" s="57"/>
      <c r="G35" s="57"/>
      <c r="H35" s="57"/>
    </row>
    <row r="36" spans="2:8" x14ac:dyDescent="0.2">
      <c r="B36" s="68">
        <v>24</v>
      </c>
      <c r="C36" s="57"/>
      <c r="D36" s="57"/>
      <c r="E36" s="57"/>
      <c r="F36" s="57"/>
      <c r="G36" s="57"/>
      <c r="H36" s="57"/>
    </row>
    <row r="37" spans="2:8" x14ac:dyDescent="0.2">
      <c r="B37" s="68">
        <v>25</v>
      </c>
      <c r="C37" s="57"/>
      <c r="D37" s="57"/>
      <c r="E37" s="57"/>
      <c r="F37" s="57"/>
      <c r="G37" s="57"/>
      <c r="H37" s="57"/>
    </row>
    <row r="38" spans="2:8" x14ac:dyDescent="0.2">
      <c r="B38" s="68">
        <v>26</v>
      </c>
      <c r="C38" s="57"/>
      <c r="D38" s="57"/>
      <c r="E38" s="57"/>
      <c r="F38" s="57"/>
      <c r="G38" s="57"/>
      <c r="H38" s="57"/>
    </row>
    <row r="39" spans="2:8" x14ac:dyDescent="0.2">
      <c r="B39" s="68">
        <v>27</v>
      </c>
      <c r="C39" s="57"/>
      <c r="D39" s="57"/>
      <c r="E39" s="57"/>
      <c r="F39" s="57"/>
      <c r="G39" s="57"/>
      <c r="H39" s="57"/>
    </row>
    <row r="40" spans="2:8" x14ac:dyDescent="0.2">
      <c r="B40" s="68">
        <v>28</v>
      </c>
      <c r="C40" s="57"/>
      <c r="D40" s="57"/>
      <c r="E40" s="57"/>
      <c r="F40" s="57"/>
      <c r="G40" s="57"/>
      <c r="H40" s="57"/>
    </row>
    <row r="41" spans="2:8" x14ac:dyDescent="0.2">
      <c r="B41" s="68">
        <v>29</v>
      </c>
      <c r="C41" s="57"/>
      <c r="D41" s="57"/>
      <c r="E41" s="57"/>
      <c r="F41" s="57"/>
      <c r="G41" s="57"/>
      <c r="H41" s="57"/>
    </row>
    <row r="42" spans="2:8" x14ac:dyDescent="0.2">
      <c r="B42" s="68">
        <v>30</v>
      </c>
      <c r="C42" s="57"/>
      <c r="D42" s="57"/>
      <c r="E42" s="57"/>
      <c r="F42" s="57"/>
      <c r="G42" s="57"/>
      <c r="H42" s="57"/>
    </row>
    <row r="43" spans="2:8" x14ac:dyDescent="0.2">
      <c r="B43" s="68">
        <v>31</v>
      </c>
      <c r="C43" s="57"/>
      <c r="D43" s="57"/>
      <c r="E43" s="57"/>
      <c r="F43" s="57"/>
      <c r="G43" s="57"/>
      <c r="H43" s="57"/>
    </row>
    <row r="44" spans="2:8" x14ac:dyDescent="0.2">
      <c r="B44" s="68">
        <v>32</v>
      </c>
      <c r="C44" s="57"/>
      <c r="D44" s="57"/>
      <c r="E44" s="57"/>
      <c r="F44" s="57"/>
      <c r="G44" s="57"/>
      <c r="H44" s="57"/>
    </row>
    <row r="45" spans="2:8" x14ac:dyDescent="0.2">
      <c r="B45" s="68">
        <v>33</v>
      </c>
      <c r="C45" s="57"/>
      <c r="D45" s="57"/>
      <c r="E45" s="57"/>
      <c r="F45" s="57"/>
      <c r="G45" s="57"/>
      <c r="H45" s="57"/>
    </row>
    <row r="46" spans="2:8" x14ac:dyDescent="0.2">
      <c r="B46" s="68">
        <v>34</v>
      </c>
      <c r="C46" s="57"/>
      <c r="D46" s="57"/>
      <c r="E46" s="57"/>
      <c r="F46" s="57"/>
      <c r="G46" s="57"/>
      <c r="H46" s="57"/>
    </row>
    <row r="47" spans="2:8" x14ac:dyDescent="0.2">
      <c r="B47" s="68">
        <v>35</v>
      </c>
      <c r="C47" s="57"/>
      <c r="D47" s="57"/>
      <c r="E47" s="57"/>
      <c r="F47" s="57"/>
      <c r="G47" s="57"/>
      <c r="H47" s="57"/>
    </row>
    <row r="48" spans="2:8" x14ac:dyDescent="0.2">
      <c r="B48" s="68">
        <v>36</v>
      </c>
      <c r="C48" s="57"/>
      <c r="D48" s="57"/>
      <c r="E48" s="57"/>
      <c r="F48" s="57"/>
      <c r="G48" s="57"/>
      <c r="H48" s="57"/>
    </row>
    <row r="49" spans="2:8" x14ac:dyDescent="0.2">
      <c r="B49" s="68">
        <v>37</v>
      </c>
      <c r="C49" s="57"/>
      <c r="D49" s="57"/>
      <c r="E49" s="57"/>
      <c r="F49" s="57"/>
      <c r="G49" s="57"/>
      <c r="H49" s="57"/>
    </row>
    <row r="50" spans="2:8" x14ac:dyDescent="0.2">
      <c r="B50" s="68">
        <v>38</v>
      </c>
      <c r="C50" s="57"/>
      <c r="D50" s="57"/>
      <c r="E50" s="57"/>
      <c r="F50" s="57"/>
      <c r="G50" s="57"/>
      <c r="H50" s="57"/>
    </row>
    <row r="51" spans="2:8" x14ac:dyDescent="0.2">
      <c r="B51" s="68">
        <v>39</v>
      </c>
      <c r="C51" s="57"/>
      <c r="D51" s="57"/>
      <c r="E51" s="57"/>
      <c r="F51" s="57"/>
      <c r="G51" s="57"/>
      <c r="H51" s="57"/>
    </row>
    <row r="52" spans="2:8" x14ac:dyDescent="0.2">
      <c r="B52" s="68">
        <v>40</v>
      </c>
      <c r="C52" s="57"/>
      <c r="D52" s="57"/>
      <c r="E52" s="57"/>
      <c r="F52" s="57"/>
      <c r="G52" s="57"/>
      <c r="H52" s="57"/>
    </row>
    <row r="53" spans="2:8" x14ac:dyDescent="0.2">
      <c r="B53" s="68">
        <v>41</v>
      </c>
      <c r="C53" s="57"/>
      <c r="D53" s="57"/>
      <c r="E53" s="57"/>
      <c r="F53" s="57"/>
      <c r="G53" s="57"/>
      <c r="H53" s="57"/>
    </row>
    <row r="54" spans="2:8" x14ac:dyDescent="0.2">
      <c r="B54" s="68">
        <v>42</v>
      </c>
      <c r="C54" s="57"/>
      <c r="D54" s="57"/>
      <c r="E54" s="57"/>
      <c r="F54" s="57"/>
      <c r="G54" s="57"/>
      <c r="H54" s="57"/>
    </row>
    <row r="55" spans="2:8" x14ac:dyDescent="0.2">
      <c r="B55" s="68">
        <v>43</v>
      </c>
      <c r="C55" s="57"/>
      <c r="D55" s="57"/>
      <c r="E55" s="57"/>
      <c r="F55" s="57"/>
      <c r="G55" s="57"/>
      <c r="H55" s="57"/>
    </row>
    <row r="56" spans="2:8" x14ac:dyDescent="0.2">
      <c r="B56" s="68">
        <v>44</v>
      </c>
      <c r="C56" s="57"/>
      <c r="D56" s="57"/>
      <c r="E56" s="57"/>
      <c r="F56" s="57"/>
      <c r="G56" s="57"/>
      <c r="H56" s="57"/>
    </row>
    <row r="57" spans="2:8" x14ac:dyDescent="0.2">
      <c r="B57" s="68">
        <v>45</v>
      </c>
      <c r="C57" s="57"/>
      <c r="D57" s="57"/>
      <c r="E57" s="57"/>
      <c r="F57" s="57"/>
      <c r="G57" s="57"/>
      <c r="H57" s="57"/>
    </row>
    <row r="58" spans="2:8" x14ac:dyDescent="0.2">
      <c r="B58" s="68">
        <v>46</v>
      </c>
      <c r="C58" s="57"/>
      <c r="D58" s="57"/>
      <c r="E58" s="57"/>
      <c r="F58" s="57"/>
      <c r="G58" s="57"/>
      <c r="H58" s="57"/>
    </row>
    <row r="59" spans="2:8" x14ac:dyDescent="0.2">
      <c r="B59" s="68">
        <v>47</v>
      </c>
      <c r="C59" s="57"/>
      <c r="D59" s="57"/>
      <c r="E59" s="57"/>
      <c r="F59" s="57"/>
      <c r="G59" s="57"/>
      <c r="H59" s="57"/>
    </row>
    <row r="60" spans="2:8" ht="15" customHeight="1" x14ac:dyDescent="0.2">
      <c r="B60" s="68">
        <v>48</v>
      </c>
      <c r="C60" s="57"/>
      <c r="D60" s="57"/>
      <c r="E60" s="57"/>
      <c r="F60" s="57"/>
      <c r="G60" s="57"/>
      <c r="H60" s="57"/>
    </row>
    <row r="61" spans="2:8" ht="15" customHeight="1" x14ac:dyDescent="0.2">
      <c r="B61" s="68">
        <v>49</v>
      </c>
      <c r="C61" s="57"/>
      <c r="D61" s="57"/>
      <c r="E61" s="57"/>
      <c r="F61" s="57"/>
      <c r="G61" s="57"/>
      <c r="H61" s="57"/>
    </row>
    <row r="62" spans="2:8" ht="15" customHeight="1" x14ac:dyDescent="0.2">
      <c r="B62" s="67">
        <v>50</v>
      </c>
      <c r="C62" s="57"/>
      <c r="D62" s="57"/>
      <c r="E62" s="57"/>
      <c r="F62" s="57"/>
      <c r="G62" s="57"/>
      <c r="H62" s="57"/>
    </row>
    <row r="63" spans="2:8" ht="19.5" customHeight="1" x14ac:dyDescent="0.2"/>
  </sheetData>
  <mergeCells count="6">
    <mergeCell ref="C11:H11"/>
    <mergeCell ref="B2:F2"/>
    <mergeCell ref="C8:D8"/>
    <mergeCell ref="C7:D7"/>
    <mergeCell ref="B3:E3"/>
    <mergeCell ref="B9:D9"/>
  </mergeCells>
  <conditionalFormatting sqref="C13:H62">
    <cfRule type="cellIs" dxfId="17" priority="1" operator="equal">
      <formula>$E$9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0" r:id="rId3" name="Scroll Bar 2">
              <controlPr defaultSize="0" autoPict="0">
                <anchor moveWithCells="1">
                  <from>
                    <xdr:col>3</xdr:col>
                    <xdr:colOff>104775</xdr:colOff>
                    <xdr:row>7</xdr:row>
                    <xdr:rowOff>28575</xdr:rowOff>
                  </from>
                  <to>
                    <xdr:col>3</xdr:col>
                    <xdr:colOff>590550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4" name="Scroll Bar 3">
              <controlPr defaultSize="0" autoPict="0">
                <anchor moveWithCells="1">
                  <from>
                    <xdr:col>3</xdr:col>
                    <xdr:colOff>104775</xdr:colOff>
                    <xdr:row>6</xdr:row>
                    <xdr:rowOff>28575</xdr:rowOff>
                  </from>
                  <to>
                    <xdr:col>3</xdr:col>
                    <xdr:colOff>590550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11"/>
  <sheetViews>
    <sheetView showGridLines="0" workbookViewId="0">
      <selection activeCell="D9" sqref="D9"/>
    </sheetView>
  </sheetViews>
  <sheetFormatPr defaultRowHeight="15" x14ac:dyDescent="0.2"/>
  <cols>
    <col min="1" max="1" width="6" style="6" customWidth="1"/>
    <col min="2" max="2" width="8.5703125" style="6" customWidth="1"/>
    <col min="3" max="3" width="35.5703125" style="6" customWidth="1"/>
    <col min="4" max="4" width="11.5703125" style="6" bestFit="1" customWidth="1"/>
    <col min="5" max="5" width="6" style="6" customWidth="1"/>
    <col min="6" max="16384" width="9.140625" style="6"/>
  </cols>
  <sheetData>
    <row r="1" spans="2:4" ht="20.25" customHeight="1" x14ac:dyDescent="0.2"/>
    <row r="2" spans="2:4" ht="18.75" x14ac:dyDescent="0.2">
      <c r="B2" s="743" t="s">
        <v>727</v>
      </c>
    </row>
    <row r="3" spans="2:4" ht="18" customHeight="1" x14ac:dyDescent="0.2">
      <c r="B3" s="878" t="s">
        <v>728</v>
      </c>
      <c r="C3" s="878"/>
    </row>
    <row r="4" spans="2:4" x14ac:dyDescent="0.2">
      <c r="B4" s="7" t="s">
        <v>730</v>
      </c>
    </row>
    <row r="5" spans="2:4" x14ac:dyDescent="0.2">
      <c r="B5" s="6" t="s">
        <v>731</v>
      </c>
    </row>
    <row r="6" spans="2:4" ht="6.75" customHeight="1" x14ac:dyDescent="0.2"/>
    <row r="7" spans="2:4" ht="18" customHeight="1" x14ac:dyDescent="0.2">
      <c r="B7" s="30" t="s">
        <v>733</v>
      </c>
      <c r="C7" s="756"/>
      <c r="D7" s="757">
        <v>0.02</v>
      </c>
    </row>
    <row r="8" spans="2:4" ht="18" customHeight="1" x14ac:dyDescent="0.2">
      <c r="B8" s="30" t="s">
        <v>718</v>
      </c>
      <c r="C8" s="756"/>
      <c r="D8" s="758">
        <v>20</v>
      </c>
    </row>
    <row r="9" spans="2:4" ht="18" customHeight="1" x14ac:dyDescent="0.2">
      <c r="B9" s="893" t="s">
        <v>109</v>
      </c>
      <c r="C9" s="893"/>
      <c r="D9" s="761"/>
    </row>
    <row r="10" spans="2:4" ht="17.25" customHeight="1" x14ac:dyDescent="0.2">
      <c r="D10" s="763" t="s">
        <v>917</v>
      </c>
    </row>
    <row r="11" spans="2:4" ht="20.25" customHeight="1" x14ac:dyDescent="0.2"/>
  </sheetData>
  <mergeCells count="2">
    <mergeCell ref="B3:C3"/>
    <mergeCell ref="B9:C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7569" r:id="rId3" name="Scroll Bar 1">
              <controlPr defaultSize="0" autoPict="0">
                <anchor moveWithCells="1">
                  <from>
                    <xdr:col>2</xdr:col>
                    <xdr:colOff>1733550</xdr:colOff>
                    <xdr:row>7</xdr:row>
                    <xdr:rowOff>28575</xdr:rowOff>
                  </from>
                  <to>
                    <xdr:col>2</xdr:col>
                    <xdr:colOff>2219325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11"/>
  <sheetViews>
    <sheetView showGridLines="0" workbookViewId="0">
      <selection activeCell="D9" sqref="D9"/>
    </sheetView>
  </sheetViews>
  <sheetFormatPr defaultRowHeight="15" x14ac:dyDescent="0.2"/>
  <cols>
    <col min="1" max="1" width="6" style="6" customWidth="1"/>
    <col min="2" max="2" width="8.5703125" style="6" customWidth="1"/>
    <col min="3" max="3" width="35.5703125" style="6" customWidth="1"/>
    <col min="4" max="4" width="12.28515625" style="6" bestFit="1" customWidth="1"/>
    <col min="5" max="5" width="6" style="6" customWidth="1"/>
    <col min="6" max="16384" width="9.140625" style="6"/>
  </cols>
  <sheetData>
    <row r="1" spans="2:4" ht="20.25" customHeight="1" x14ac:dyDescent="0.2"/>
    <row r="2" spans="2:4" ht="18.75" x14ac:dyDescent="0.2">
      <c r="B2" s="743" t="s">
        <v>732</v>
      </c>
    </row>
    <row r="3" spans="2:4" ht="18" customHeight="1" x14ac:dyDescent="0.2">
      <c r="B3" s="878" t="s">
        <v>728</v>
      </c>
      <c r="C3" s="878"/>
    </row>
    <row r="4" spans="2:4" x14ac:dyDescent="0.2">
      <c r="B4" s="7" t="s">
        <v>730</v>
      </c>
    </row>
    <row r="5" spans="2:4" x14ac:dyDescent="0.2">
      <c r="B5" s="6" t="s">
        <v>729</v>
      </c>
    </row>
    <row r="6" spans="2:4" ht="6.75" customHeight="1" x14ac:dyDescent="0.2"/>
    <row r="7" spans="2:4" ht="18" customHeight="1" x14ac:dyDescent="0.2">
      <c r="B7" s="30" t="s">
        <v>734</v>
      </c>
      <c r="C7" s="756"/>
      <c r="D7" s="757">
        <v>0.02</v>
      </c>
    </row>
    <row r="8" spans="2:4" ht="18" customHeight="1" x14ac:dyDescent="0.2">
      <c r="B8" s="30" t="s">
        <v>718</v>
      </c>
      <c r="C8" s="756"/>
      <c r="D8" s="758">
        <v>20</v>
      </c>
    </row>
    <row r="9" spans="2:4" ht="18" customHeight="1" x14ac:dyDescent="0.2">
      <c r="B9" s="893" t="s">
        <v>109</v>
      </c>
      <c r="C9" s="893"/>
      <c r="D9" s="761"/>
    </row>
    <row r="10" spans="2:4" ht="17.25" customHeight="1" x14ac:dyDescent="0.2">
      <c r="D10" s="763" t="s">
        <v>918</v>
      </c>
    </row>
    <row r="11" spans="2:4" ht="20.25" customHeight="1" x14ac:dyDescent="0.2"/>
  </sheetData>
  <mergeCells count="2">
    <mergeCell ref="B3:C3"/>
    <mergeCell ref="B9:C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8593" r:id="rId3" name="Scroll Bar 1">
              <controlPr defaultSize="0" autoPict="0">
                <anchor moveWithCells="1">
                  <from>
                    <xdr:col>2</xdr:col>
                    <xdr:colOff>1733550</xdr:colOff>
                    <xdr:row>7</xdr:row>
                    <xdr:rowOff>28575</xdr:rowOff>
                  </from>
                  <to>
                    <xdr:col>2</xdr:col>
                    <xdr:colOff>2219325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B1:I19"/>
  <sheetViews>
    <sheetView workbookViewId="0">
      <selection activeCell="H9" sqref="H9:H10"/>
    </sheetView>
  </sheetViews>
  <sheetFormatPr defaultRowHeight="15" customHeight="1" x14ac:dyDescent="0.2"/>
  <cols>
    <col min="1" max="1" width="5.85546875" style="75" customWidth="1"/>
    <col min="2" max="2" width="16.7109375" style="75" customWidth="1"/>
    <col min="3" max="3" width="12.5703125" style="75" customWidth="1"/>
    <col min="4" max="6" width="9.42578125" style="75" customWidth="1"/>
    <col min="7" max="7" width="2.28515625" style="75" customWidth="1"/>
    <col min="8" max="8" width="11.7109375" style="75" customWidth="1"/>
    <col min="9" max="9" width="26.28515625" style="75" customWidth="1"/>
    <col min="10" max="10" width="5.85546875" style="75" customWidth="1"/>
    <col min="11" max="16384" width="9.140625" style="75"/>
  </cols>
  <sheetData>
    <row r="1" spans="2:9" ht="19.5" customHeight="1" x14ac:dyDescent="0.2"/>
    <row r="2" spans="2:9" ht="17.25" customHeight="1" x14ac:dyDescent="0.3">
      <c r="B2" s="98" t="s">
        <v>832</v>
      </c>
    </row>
    <row r="3" spans="2:9" ht="18" customHeight="1" x14ac:dyDescent="0.2">
      <c r="B3" s="902" t="s">
        <v>833</v>
      </c>
      <c r="C3" s="902"/>
      <c r="D3" s="902"/>
      <c r="E3" s="902"/>
    </row>
    <row r="4" spans="2:9" ht="15" customHeight="1" x14ac:dyDescent="0.2">
      <c r="B4" s="78" t="s">
        <v>352</v>
      </c>
    </row>
    <row r="5" spans="2:9" ht="15" customHeight="1" x14ac:dyDescent="0.2">
      <c r="B5" s="99" t="s">
        <v>831</v>
      </c>
    </row>
    <row r="7" spans="2:9" ht="15" customHeight="1" x14ac:dyDescent="0.2">
      <c r="B7" s="80"/>
      <c r="C7" s="81"/>
      <c r="D7" s="85" t="s">
        <v>1</v>
      </c>
      <c r="E7" s="85"/>
      <c r="F7" s="901" t="s">
        <v>91</v>
      </c>
      <c r="H7" s="82" t="s">
        <v>3</v>
      </c>
    </row>
    <row r="8" spans="2:9" ht="15" customHeight="1" x14ac:dyDescent="0.2">
      <c r="B8" s="80"/>
      <c r="C8" s="81"/>
      <c r="D8" s="84" t="s">
        <v>4</v>
      </c>
      <c r="E8" s="84" t="s">
        <v>5</v>
      </c>
      <c r="F8" s="901"/>
      <c r="H8" s="101" t="s">
        <v>238</v>
      </c>
    </row>
    <row r="9" spans="2:9" ht="15" customHeight="1" x14ac:dyDescent="0.2">
      <c r="B9" s="80"/>
      <c r="C9" s="87" t="s">
        <v>6</v>
      </c>
      <c r="D9" s="94">
        <v>181</v>
      </c>
      <c r="E9" s="94">
        <v>152</v>
      </c>
      <c r="F9" s="95">
        <f>SUM(D9:E9)</f>
        <v>333</v>
      </c>
      <c r="H9" s="83"/>
      <c r="I9" s="100" t="s">
        <v>919</v>
      </c>
    </row>
    <row r="10" spans="2:9" ht="15" customHeight="1" x14ac:dyDescent="0.2">
      <c r="B10" s="80"/>
      <c r="C10" s="87" t="s">
        <v>7</v>
      </c>
      <c r="D10" s="88">
        <v>27</v>
      </c>
      <c r="E10" s="88">
        <v>21</v>
      </c>
      <c r="F10" s="89">
        <f>SUM(D10:E10)</f>
        <v>48</v>
      </c>
      <c r="H10" s="83"/>
      <c r="I10" s="100" t="s">
        <v>920</v>
      </c>
    </row>
    <row r="11" spans="2:9" ht="15" customHeight="1" x14ac:dyDescent="0.2">
      <c r="B11" s="80"/>
      <c r="C11" s="87" t="s">
        <v>8</v>
      </c>
      <c r="D11" s="96">
        <v>8</v>
      </c>
      <c r="E11" s="96">
        <v>11</v>
      </c>
      <c r="F11" s="97">
        <f>SUM(D11:E11)</f>
        <v>19</v>
      </c>
    </row>
    <row r="12" spans="2:9" ht="15" customHeight="1" x14ac:dyDescent="0.2">
      <c r="B12" s="80"/>
      <c r="C12" s="87" t="s">
        <v>2</v>
      </c>
      <c r="D12" s="90">
        <f>SUM(D9:D11)</f>
        <v>216</v>
      </c>
      <c r="E12" s="90">
        <f>SUM(E9:E11)</f>
        <v>184</v>
      </c>
      <c r="F12" s="91">
        <f>SUM(F9:F11)</f>
        <v>400</v>
      </c>
    </row>
    <row r="13" spans="2:9" ht="15" customHeight="1" x14ac:dyDescent="0.2">
      <c r="C13" s="76"/>
      <c r="D13" s="77"/>
    </row>
    <row r="14" spans="2:9" ht="15" customHeight="1" x14ac:dyDescent="0.2">
      <c r="B14" s="80"/>
      <c r="C14" s="81"/>
      <c r="D14" s="85" t="s">
        <v>9</v>
      </c>
      <c r="E14" s="86"/>
    </row>
    <row r="15" spans="2:9" ht="15" customHeight="1" x14ac:dyDescent="0.2">
      <c r="B15" s="80"/>
      <c r="C15" s="81"/>
      <c r="D15" s="84" t="str">
        <f>D8</f>
        <v>Wanita</v>
      </c>
      <c r="E15" s="82" t="str">
        <f>E8</f>
        <v>Pria</v>
      </c>
    </row>
    <row r="16" spans="2:9" ht="15" customHeight="1" x14ac:dyDescent="0.2">
      <c r="B16" s="80"/>
      <c r="C16" s="87" t="str">
        <f>C9</f>
        <v>Menerima</v>
      </c>
      <c r="D16" s="92">
        <f>F9*D12/F12</f>
        <v>179.82</v>
      </c>
      <c r="E16" s="93">
        <f>F9*E12/F12</f>
        <v>153.18</v>
      </c>
    </row>
    <row r="17" spans="2:5" ht="15" customHeight="1" x14ac:dyDescent="0.2">
      <c r="B17" s="80"/>
      <c r="C17" s="87" t="str">
        <f>C10</f>
        <v>Menentang</v>
      </c>
      <c r="D17" s="92">
        <f>F10*D12/F12</f>
        <v>25.92</v>
      </c>
      <c r="E17" s="93">
        <f>F10*E12/F12</f>
        <v>22.08</v>
      </c>
    </row>
    <row r="18" spans="2:5" ht="15" customHeight="1" x14ac:dyDescent="0.2">
      <c r="B18" s="80"/>
      <c r="C18" s="87" t="str">
        <f>C11</f>
        <v>Tidak Memberikan Pendapat</v>
      </c>
      <c r="D18" s="92">
        <f>F11*D12/F12</f>
        <v>10.26</v>
      </c>
      <c r="E18" s="93">
        <f>F11*E12/F12</f>
        <v>8.74</v>
      </c>
    </row>
    <row r="19" spans="2:5" ht="19.5" customHeight="1" x14ac:dyDescent="0.2"/>
  </sheetData>
  <mergeCells count="2">
    <mergeCell ref="F7:F8"/>
    <mergeCell ref="B3:E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B1:G38"/>
  <sheetViews>
    <sheetView showGridLines="0" workbookViewId="0">
      <selection activeCell="F11" sqref="F11:F13"/>
    </sheetView>
  </sheetViews>
  <sheetFormatPr defaultRowHeight="15" customHeight="1" x14ac:dyDescent="0.2"/>
  <cols>
    <col min="1" max="1" width="5.85546875" style="36" customWidth="1"/>
    <col min="2" max="2" width="6.85546875" style="36" customWidth="1"/>
    <col min="3" max="3" width="14.85546875" style="36" customWidth="1"/>
    <col min="4" max="4" width="5.7109375" style="36" customWidth="1"/>
    <col min="5" max="5" width="20.85546875" style="36" customWidth="1"/>
    <col min="6" max="6" width="14.85546875" style="36" customWidth="1"/>
    <col min="7" max="7" width="21.42578125" style="36" customWidth="1"/>
    <col min="8" max="8" width="5.85546875" style="36" customWidth="1"/>
    <col min="9" max="16384" width="9.140625" style="36"/>
  </cols>
  <sheetData>
    <row r="1" spans="2:7" ht="19.5" customHeight="1" x14ac:dyDescent="0.2"/>
    <row r="2" spans="2:7" ht="17.25" customHeight="1" x14ac:dyDescent="0.2">
      <c r="B2" s="104" t="s">
        <v>10</v>
      </c>
    </row>
    <row r="3" spans="2:7" ht="18" customHeight="1" x14ac:dyDescent="0.2">
      <c r="B3" s="904" t="s">
        <v>355</v>
      </c>
      <c r="C3" s="904"/>
      <c r="D3" s="904"/>
      <c r="E3" s="904"/>
      <c r="F3" s="904"/>
    </row>
    <row r="4" spans="2:7" ht="15" customHeight="1" x14ac:dyDescent="0.2">
      <c r="B4" s="764" t="s">
        <v>353</v>
      </c>
    </row>
    <row r="5" spans="2:7" ht="15" customHeight="1" x14ac:dyDescent="0.2">
      <c r="B5" s="8" t="s">
        <v>354</v>
      </c>
    </row>
    <row r="6" spans="2:7" ht="6.75" customHeight="1" x14ac:dyDescent="0.2">
      <c r="B6" s="79"/>
    </row>
    <row r="7" spans="2:7" ht="15" customHeight="1" x14ac:dyDescent="0.2">
      <c r="B7" s="903" t="s">
        <v>239</v>
      </c>
      <c r="C7" s="903"/>
      <c r="D7" s="114">
        <v>3</v>
      </c>
      <c r="E7" s="106" t="s">
        <v>356</v>
      </c>
      <c r="F7" s="109">
        <f>IF(D7=1,10%,IF(D7=2,5%,1%))</f>
        <v>0.01</v>
      </c>
    </row>
    <row r="8" spans="2:7" ht="15" customHeight="1" x14ac:dyDescent="0.2">
      <c r="B8" s="105">
        <v>1</v>
      </c>
      <c r="C8" s="115">
        <v>32</v>
      </c>
      <c r="D8" s="102"/>
      <c r="E8" s="106" t="s">
        <v>357</v>
      </c>
      <c r="F8" s="110">
        <f>STDEV(C8:C37)</f>
        <v>5.5211193267932233</v>
      </c>
    </row>
    <row r="9" spans="2:7" ht="15" customHeight="1" x14ac:dyDescent="0.2">
      <c r="B9" s="105">
        <v>2</v>
      </c>
      <c r="C9" s="115">
        <v>29</v>
      </c>
      <c r="D9" s="102"/>
      <c r="E9" s="106" t="s">
        <v>100</v>
      </c>
      <c r="F9" s="110">
        <f>COUNT(C8:C37)</f>
        <v>30</v>
      </c>
    </row>
    <row r="10" spans="2:7" ht="15" customHeight="1" x14ac:dyDescent="0.2">
      <c r="B10" s="105">
        <v>3</v>
      </c>
      <c r="C10" s="115">
        <v>24</v>
      </c>
      <c r="D10" s="102"/>
      <c r="E10" s="108" t="s">
        <v>101</v>
      </c>
      <c r="F10" s="111">
        <f>AVERAGE(C8:C37)</f>
        <v>30</v>
      </c>
    </row>
    <row r="11" spans="2:7" ht="15" customHeight="1" x14ac:dyDescent="0.2">
      <c r="B11" s="105">
        <v>4</v>
      </c>
      <c r="C11" s="115">
        <v>28</v>
      </c>
      <c r="D11" s="102"/>
      <c r="E11" s="103" t="s">
        <v>102</v>
      </c>
      <c r="F11" s="112"/>
      <c r="G11" s="113" t="s">
        <v>921</v>
      </c>
    </row>
    <row r="12" spans="2:7" ht="15" customHeight="1" x14ac:dyDescent="0.2">
      <c r="B12" s="105">
        <v>5</v>
      </c>
      <c r="C12" s="115">
        <v>27</v>
      </c>
      <c r="D12" s="102"/>
      <c r="E12" s="103" t="s">
        <v>103</v>
      </c>
      <c r="F12" s="112"/>
      <c r="G12" s="113" t="s">
        <v>922</v>
      </c>
    </row>
    <row r="13" spans="2:7" x14ac:dyDescent="0.2">
      <c r="B13" s="105">
        <v>6</v>
      </c>
      <c r="C13" s="115">
        <v>30</v>
      </c>
      <c r="D13" s="102"/>
      <c r="E13" s="107"/>
      <c r="F13" s="112"/>
      <c r="G13" s="113" t="s">
        <v>923</v>
      </c>
    </row>
    <row r="14" spans="2:7" x14ac:dyDescent="0.2">
      <c r="B14" s="105">
        <v>7</v>
      </c>
      <c r="C14" s="115">
        <v>24</v>
      </c>
      <c r="D14" s="102"/>
    </row>
    <row r="15" spans="2:7" x14ac:dyDescent="0.2">
      <c r="B15" s="105">
        <v>8</v>
      </c>
      <c r="C15" s="115">
        <v>23</v>
      </c>
      <c r="D15" s="102"/>
    </row>
    <row r="16" spans="2:7" x14ac:dyDescent="0.2">
      <c r="B16" s="105">
        <v>9</v>
      </c>
      <c r="C16" s="115">
        <v>26</v>
      </c>
      <c r="D16" s="102"/>
    </row>
    <row r="17" spans="2:6" x14ac:dyDescent="0.2">
      <c r="B17" s="105">
        <v>10</v>
      </c>
      <c r="C17" s="115">
        <v>22</v>
      </c>
      <c r="D17" s="102"/>
      <c r="E17" s="102"/>
      <c r="F17" s="102"/>
    </row>
    <row r="18" spans="2:6" x14ac:dyDescent="0.2">
      <c r="B18" s="105">
        <v>11</v>
      </c>
      <c r="C18" s="115">
        <v>32</v>
      </c>
      <c r="D18" s="102"/>
      <c r="E18" s="102"/>
      <c r="F18" s="102"/>
    </row>
    <row r="19" spans="2:6" x14ac:dyDescent="0.2">
      <c r="B19" s="105">
        <v>12</v>
      </c>
      <c r="C19" s="115">
        <v>25</v>
      </c>
      <c r="D19" s="102"/>
      <c r="E19" s="102"/>
      <c r="F19" s="102"/>
    </row>
    <row r="20" spans="2:6" x14ac:dyDescent="0.2">
      <c r="B20" s="105">
        <v>13</v>
      </c>
      <c r="C20" s="115">
        <v>36</v>
      </c>
      <c r="D20" s="102"/>
      <c r="E20" s="102"/>
      <c r="F20" s="102"/>
    </row>
    <row r="21" spans="2:6" x14ac:dyDescent="0.2">
      <c r="B21" s="105">
        <v>14</v>
      </c>
      <c r="C21" s="115">
        <v>44</v>
      </c>
      <c r="D21" s="102"/>
      <c r="E21" s="102"/>
      <c r="F21" s="102"/>
    </row>
    <row r="22" spans="2:6" x14ac:dyDescent="0.2">
      <c r="B22" s="105">
        <v>15</v>
      </c>
      <c r="C22" s="115">
        <v>31</v>
      </c>
      <c r="D22" s="102"/>
      <c r="E22" s="102"/>
      <c r="F22" s="102"/>
    </row>
    <row r="23" spans="2:6" x14ac:dyDescent="0.2">
      <c r="B23" s="105">
        <v>16</v>
      </c>
      <c r="C23" s="115">
        <v>36</v>
      </c>
      <c r="D23" s="102"/>
      <c r="E23" s="102"/>
      <c r="F23" s="102"/>
    </row>
    <row r="24" spans="2:6" x14ac:dyDescent="0.2">
      <c r="B24" s="105">
        <v>17</v>
      </c>
      <c r="C24" s="115">
        <v>37</v>
      </c>
      <c r="D24" s="102"/>
      <c r="E24" s="102"/>
      <c r="F24" s="102"/>
    </row>
    <row r="25" spans="2:6" x14ac:dyDescent="0.2">
      <c r="B25" s="105">
        <v>18</v>
      </c>
      <c r="C25" s="115">
        <v>29</v>
      </c>
      <c r="D25" s="102"/>
      <c r="E25" s="102"/>
      <c r="F25" s="102"/>
    </row>
    <row r="26" spans="2:6" x14ac:dyDescent="0.2">
      <c r="B26" s="105">
        <v>19</v>
      </c>
      <c r="C26" s="115">
        <v>28</v>
      </c>
      <c r="D26" s="102"/>
      <c r="E26" s="102"/>
      <c r="F26" s="102"/>
    </row>
    <row r="27" spans="2:6" x14ac:dyDescent="0.2">
      <c r="B27" s="105">
        <v>20</v>
      </c>
      <c r="C27" s="115">
        <v>30</v>
      </c>
      <c r="D27" s="102"/>
      <c r="E27" s="102"/>
      <c r="F27" s="102"/>
    </row>
    <row r="28" spans="2:6" x14ac:dyDescent="0.2">
      <c r="B28" s="105">
        <v>21</v>
      </c>
      <c r="C28" s="115">
        <v>33</v>
      </c>
      <c r="D28" s="102"/>
      <c r="E28" s="102"/>
      <c r="F28" s="102"/>
    </row>
    <row r="29" spans="2:6" x14ac:dyDescent="0.2">
      <c r="B29" s="105">
        <v>22</v>
      </c>
      <c r="C29" s="115">
        <v>38</v>
      </c>
      <c r="D29" s="102"/>
      <c r="E29" s="102"/>
      <c r="F29" s="102"/>
    </row>
    <row r="30" spans="2:6" x14ac:dyDescent="0.2">
      <c r="B30" s="105">
        <v>23</v>
      </c>
      <c r="C30" s="115">
        <v>36</v>
      </c>
      <c r="D30" s="102"/>
      <c r="E30" s="102"/>
      <c r="F30" s="102"/>
    </row>
    <row r="31" spans="2:6" x14ac:dyDescent="0.2">
      <c r="B31" s="105">
        <v>24</v>
      </c>
      <c r="C31" s="115">
        <v>36</v>
      </c>
      <c r="D31" s="102"/>
      <c r="E31" s="102"/>
      <c r="F31" s="102"/>
    </row>
    <row r="32" spans="2:6" x14ac:dyDescent="0.2">
      <c r="B32" s="105">
        <v>25</v>
      </c>
      <c r="C32" s="115">
        <v>37</v>
      </c>
      <c r="D32" s="102"/>
      <c r="E32" s="102"/>
      <c r="F32" s="102"/>
    </row>
    <row r="33" spans="2:6" x14ac:dyDescent="0.2">
      <c r="B33" s="105">
        <v>26</v>
      </c>
      <c r="C33" s="115">
        <v>27</v>
      </c>
      <c r="D33" s="102"/>
      <c r="E33" s="102"/>
      <c r="F33" s="102"/>
    </row>
    <row r="34" spans="2:6" x14ac:dyDescent="0.2">
      <c r="B34" s="105">
        <v>27</v>
      </c>
      <c r="C34" s="115">
        <v>23</v>
      </c>
      <c r="D34" s="102"/>
      <c r="E34" s="102"/>
      <c r="F34" s="102"/>
    </row>
    <row r="35" spans="2:6" x14ac:dyDescent="0.2">
      <c r="B35" s="105">
        <v>28</v>
      </c>
      <c r="C35" s="115">
        <v>27</v>
      </c>
      <c r="D35" s="102"/>
      <c r="E35" s="102"/>
      <c r="F35" s="102"/>
    </row>
    <row r="36" spans="2:6" x14ac:dyDescent="0.2">
      <c r="B36" s="105">
        <v>29</v>
      </c>
      <c r="C36" s="115">
        <v>24</v>
      </c>
      <c r="D36" s="102"/>
      <c r="E36" s="102"/>
      <c r="F36" s="102"/>
    </row>
    <row r="37" spans="2:6" ht="15" customHeight="1" x14ac:dyDescent="0.2">
      <c r="B37" s="105">
        <v>30</v>
      </c>
      <c r="C37" s="115">
        <v>26</v>
      </c>
      <c r="D37" s="102"/>
      <c r="E37" s="102"/>
      <c r="F37" s="102"/>
    </row>
    <row r="38" spans="2:6" ht="19.5" customHeight="1" x14ac:dyDescent="0.2"/>
  </sheetData>
  <mergeCells count="2">
    <mergeCell ref="B7:C7"/>
    <mergeCell ref="B3:F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Scroll Bar 1">
              <controlPr defaultSize="0" autoPict="0">
                <anchor moveWithCells="1">
                  <from>
                    <xdr:col>4</xdr:col>
                    <xdr:colOff>809625</xdr:colOff>
                    <xdr:row>6</xdr:row>
                    <xdr:rowOff>19050</xdr:rowOff>
                  </from>
                  <to>
                    <xdr:col>4</xdr:col>
                    <xdr:colOff>1295400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7"/>
  <sheetViews>
    <sheetView showGridLines="0" workbookViewId="0">
      <selection activeCell="D10" sqref="D10"/>
    </sheetView>
  </sheetViews>
  <sheetFormatPr defaultRowHeight="15" x14ac:dyDescent="0.2"/>
  <cols>
    <col min="1" max="1" width="5.85546875" style="6" customWidth="1"/>
    <col min="2" max="2" width="6.7109375" style="6" customWidth="1"/>
    <col min="3" max="3" width="33.85546875" style="6" customWidth="1"/>
    <col min="4" max="5" width="9.85546875" style="6" customWidth="1"/>
    <col min="6" max="6" width="9.140625" style="6"/>
    <col min="7" max="7" width="9.85546875" style="6" customWidth="1"/>
    <col min="8" max="8" width="5.85546875" style="6" customWidth="1"/>
    <col min="9" max="16384" width="9.140625" style="6"/>
  </cols>
  <sheetData>
    <row r="1" spans="2:7" ht="19.5" customHeight="1" x14ac:dyDescent="0.2"/>
    <row r="2" spans="2:7" ht="18.75" x14ac:dyDescent="0.2">
      <c r="B2" s="743" t="s">
        <v>737</v>
      </c>
    </row>
    <row r="3" spans="2:7" ht="18.75" customHeight="1" x14ac:dyDescent="0.2">
      <c r="B3" s="878" t="s">
        <v>743</v>
      </c>
      <c r="C3" s="878"/>
      <c r="D3" s="878"/>
    </row>
    <row r="4" spans="2:7" x14ac:dyDescent="0.2">
      <c r="B4" s="765" t="s">
        <v>739</v>
      </c>
    </row>
    <row r="5" spans="2:7" x14ac:dyDescent="0.2">
      <c r="B5" s="609" t="s">
        <v>740</v>
      </c>
    </row>
    <row r="6" spans="2:7" ht="6.75" customHeight="1" x14ac:dyDescent="0.2"/>
    <row r="7" spans="2:7" ht="17.25" customHeight="1" x14ac:dyDescent="0.2">
      <c r="B7" s="106" t="s">
        <v>738</v>
      </c>
      <c r="C7" s="106"/>
      <c r="D7" s="769">
        <f>IF(E7=1,10%,IF(E7=2,5%,1%))</f>
        <v>0.05</v>
      </c>
      <c r="E7" s="767">
        <v>2</v>
      </c>
    </row>
    <row r="8" spans="2:7" ht="17.25" customHeight="1" x14ac:dyDescent="0.2">
      <c r="B8" s="106" t="s">
        <v>736</v>
      </c>
      <c r="C8" s="106"/>
      <c r="D8" s="770">
        <v>2.5</v>
      </c>
      <c r="E8" s="79"/>
    </row>
    <row r="9" spans="2:7" ht="17.25" customHeight="1" x14ac:dyDescent="0.2">
      <c r="B9" s="108" t="s">
        <v>735</v>
      </c>
      <c r="C9" s="108"/>
      <c r="D9" s="771">
        <v>50</v>
      </c>
      <c r="E9" s="79"/>
    </row>
    <row r="10" spans="2:7" x14ac:dyDescent="0.2">
      <c r="B10" s="906" t="s">
        <v>109</v>
      </c>
      <c r="C10" s="906"/>
      <c r="D10" s="768"/>
      <c r="E10" s="865" t="s">
        <v>924</v>
      </c>
    </row>
    <row r="11" spans="2:7" ht="6.75" customHeight="1" x14ac:dyDescent="0.2">
      <c r="E11" s="79"/>
    </row>
    <row r="12" spans="2:7" x14ac:dyDescent="0.2">
      <c r="B12" s="837" t="s">
        <v>741</v>
      </c>
    </row>
    <row r="13" spans="2:7" ht="18.75" customHeight="1" x14ac:dyDescent="0.2">
      <c r="B13" s="30" t="s">
        <v>742</v>
      </c>
      <c r="C13" s="756"/>
      <c r="D13" s="756"/>
      <c r="E13" s="766">
        <v>50</v>
      </c>
    </row>
    <row r="14" spans="2:7" x14ac:dyDescent="0.2">
      <c r="B14" s="837" t="s">
        <v>236</v>
      </c>
    </row>
    <row r="15" spans="2:7" ht="16.5" customHeight="1" x14ac:dyDescent="0.2">
      <c r="B15" s="905" t="str">
        <f>"Interval kepercayaan rata-rata populasi waktu tempuh untuk menuju tempat kerja sama dengan "&amp;E13&amp;" ± "&amp;TEXT(D10,"0,00000")&amp;" menit, atau "&amp;TEXT(E13-D10,"#,00")&amp;" menit sampai "&amp;TEXT(E13+D10,"#,00")&amp;" menit."</f>
        <v>Interval kepercayaan rata-rata populasi waktu tempuh untuk menuju tempat kerja sama dengan 50 ± 0,00000 menit, atau 50,00 menit sampai 50,00 menit.</v>
      </c>
      <c r="C15" s="905"/>
      <c r="D15" s="905"/>
      <c r="E15" s="905"/>
      <c r="F15" s="905"/>
      <c r="G15" s="905"/>
    </row>
    <row r="16" spans="2:7" ht="16.5" customHeight="1" x14ac:dyDescent="0.2">
      <c r="B16" s="905"/>
      <c r="C16" s="905"/>
      <c r="D16" s="905"/>
      <c r="E16" s="905"/>
      <c r="F16" s="905"/>
      <c r="G16" s="905"/>
    </row>
    <row r="17" ht="19.5" customHeight="1" x14ac:dyDescent="0.2"/>
  </sheetData>
  <mergeCells count="3">
    <mergeCell ref="B15:G16"/>
    <mergeCell ref="B3:D3"/>
    <mergeCell ref="B10:C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9618" r:id="rId3" name="Scroll Bar 2">
              <controlPr defaultSize="0" autoPict="0">
                <anchor moveWithCells="1">
                  <from>
                    <xdr:col>2</xdr:col>
                    <xdr:colOff>1647825</xdr:colOff>
                    <xdr:row>6</xdr:row>
                    <xdr:rowOff>28575</xdr:rowOff>
                  </from>
                  <to>
                    <xdr:col>2</xdr:col>
                    <xdr:colOff>2133600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19" r:id="rId4" name="Scroll Bar 3">
              <controlPr defaultSize="0" autoPict="0">
                <anchor moveWithCells="1">
                  <from>
                    <xdr:col>2</xdr:col>
                    <xdr:colOff>1647825</xdr:colOff>
                    <xdr:row>8</xdr:row>
                    <xdr:rowOff>19050</xdr:rowOff>
                  </from>
                  <to>
                    <xdr:col>2</xdr:col>
                    <xdr:colOff>2133600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20" r:id="rId5" name="Scroll Bar 4">
              <controlPr defaultSize="0" autoPict="0">
                <anchor moveWithCells="1">
                  <from>
                    <xdr:col>2</xdr:col>
                    <xdr:colOff>2181225</xdr:colOff>
                    <xdr:row>12</xdr:row>
                    <xdr:rowOff>38100</xdr:rowOff>
                  </from>
                  <to>
                    <xdr:col>3</xdr:col>
                    <xdr:colOff>409575</xdr:colOff>
                    <xdr:row>12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1:I24"/>
  <sheetViews>
    <sheetView showGridLines="0" workbookViewId="0">
      <selection activeCell="C18" sqref="C18:D19"/>
    </sheetView>
  </sheetViews>
  <sheetFormatPr defaultRowHeight="15" customHeight="1" x14ac:dyDescent="0.2"/>
  <cols>
    <col min="1" max="1" width="5.85546875" style="1" customWidth="1"/>
    <col min="2" max="2" width="19.85546875" style="1" customWidth="1"/>
    <col min="3" max="4" width="17.5703125" style="1" customWidth="1"/>
    <col min="5" max="5" width="5.42578125" style="1" customWidth="1"/>
    <col min="6" max="6" width="21.85546875" style="1" customWidth="1"/>
    <col min="7" max="7" width="12.42578125" style="1" customWidth="1"/>
    <col min="8" max="8" width="2.42578125" style="1" customWidth="1"/>
    <col min="9" max="9" width="9.140625" style="1"/>
    <col min="10" max="10" width="5.85546875" style="1" customWidth="1"/>
    <col min="11" max="16384" width="9.140625" style="1"/>
  </cols>
  <sheetData>
    <row r="1" spans="2:9" ht="19.5" customHeight="1" x14ac:dyDescent="0.2"/>
    <row r="2" spans="2:9" ht="15" customHeight="1" x14ac:dyDescent="0.2">
      <c r="B2" s="13" t="s">
        <v>120</v>
      </c>
    </row>
    <row r="3" spans="2:9" ht="18" customHeight="1" x14ac:dyDescent="0.2">
      <c r="B3" s="10" t="s">
        <v>342</v>
      </c>
      <c r="C3" s="11"/>
    </row>
    <row r="4" spans="2:9" ht="15" customHeight="1" x14ac:dyDescent="0.2">
      <c r="B4" s="7" t="s">
        <v>336</v>
      </c>
    </row>
    <row r="5" spans="2:9" ht="15" customHeight="1" x14ac:dyDescent="0.2">
      <c r="B5" s="7" t="s">
        <v>337</v>
      </c>
    </row>
    <row r="6" spans="2:9" ht="15" customHeight="1" x14ac:dyDescent="0.2">
      <c r="B6" s="7" t="s">
        <v>338</v>
      </c>
    </row>
    <row r="7" spans="2:9" ht="15" customHeight="1" x14ac:dyDescent="0.2">
      <c r="B7" s="8" t="s">
        <v>341</v>
      </c>
    </row>
    <row r="8" spans="2:9" ht="6.75" customHeight="1" x14ac:dyDescent="0.2">
      <c r="B8" s="6"/>
    </row>
    <row r="9" spans="2:9" ht="15" customHeight="1" x14ac:dyDescent="0.2">
      <c r="B9" s="9" t="s">
        <v>227</v>
      </c>
      <c r="C9" s="879" t="s">
        <v>229</v>
      </c>
      <c r="D9" s="880"/>
      <c r="F9" s="44" t="s">
        <v>344</v>
      </c>
    </row>
    <row r="10" spans="2:9" ht="15" customHeight="1" x14ac:dyDescent="0.2">
      <c r="B10" s="9" t="s">
        <v>228</v>
      </c>
      <c r="C10" s="16" t="s">
        <v>147</v>
      </c>
      <c r="D10" s="9" t="s">
        <v>148</v>
      </c>
      <c r="E10" s="43">
        <v>2</v>
      </c>
      <c r="F10" s="35" t="s">
        <v>345</v>
      </c>
      <c r="G10" s="33" t="str">
        <f>IF(E10=1,C10,D10)</f>
        <v>20X2</v>
      </c>
      <c r="H10" s="36"/>
      <c r="I10" s="36"/>
    </row>
    <row r="11" spans="2:9" ht="15" customHeight="1" x14ac:dyDescent="0.2">
      <c r="B11" s="19" t="s">
        <v>230</v>
      </c>
      <c r="C11" s="20">
        <v>75500</v>
      </c>
      <c r="D11" s="21">
        <v>79850</v>
      </c>
      <c r="F11" s="37" t="s">
        <v>346</v>
      </c>
      <c r="G11" s="38">
        <f>IF(E10=1,C17,D17)</f>
        <v>720000</v>
      </c>
      <c r="H11" s="39"/>
      <c r="I11" s="39"/>
    </row>
    <row r="12" spans="2:9" ht="15" customHeight="1" x14ac:dyDescent="0.2">
      <c r="B12" s="14" t="s">
        <v>231</v>
      </c>
      <c r="C12" s="17">
        <v>105750</v>
      </c>
      <c r="D12" s="15">
        <v>109500</v>
      </c>
      <c r="F12" s="40" t="s">
        <v>340</v>
      </c>
      <c r="G12" s="34" t="str">
        <f>TEXT(G11,"#.###")&amp;" / "&amp;COUNTA(C11:C16)</f>
        <v>720.000 / 6</v>
      </c>
      <c r="H12" s="31" t="s">
        <v>347</v>
      </c>
      <c r="I12" s="32">
        <f>G11/COUNTA(C11:C16)</f>
        <v>120000</v>
      </c>
    </row>
    <row r="13" spans="2:9" ht="15" customHeight="1" x14ac:dyDescent="0.2">
      <c r="B13" s="14" t="s">
        <v>232</v>
      </c>
      <c r="C13" s="17">
        <v>225750</v>
      </c>
      <c r="D13" s="15">
        <v>253500</v>
      </c>
      <c r="F13" s="40" t="s">
        <v>339</v>
      </c>
      <c r="G13" s="34" t="str">
        <f>TEXT(G11,"#.###")&amp;" / "&amp;IF(E10=1,COUNT(C11:C16),COUNT(D11:D16))</f>
        <v>720.000 / 5</v>
      </c>
      <c r="H13" s="31" t="s">
        <v>347</v>
      </c>
      <c r="I13" s="32">
        <f>G11/IF(E10=1,COUNT(C11:C16),COUNT(D11:D16))</f>
        <v>144000</v>
      </c>
    </row>
    <row r="14" spans="2:9" ht="15" customHeight="1" x14ac:dyDescent="0.2">
      <c r="B14" s="14" t="s">
        <v>233</v>
      </c>
      <c r="C14" s="17">
        <v>98750</v>
      </c>
      <c r="D14" s="15">
        <v>112150</v>
      </c>
    </row>
    <row r="15" spans="2:9" ht="15" customHeight="1" x14ac:dyDescent="0.2">
      <c r="B15" s="14" t="s">
        <v>234</v>
      </c>
      <c r="C15" s="17">
        <v>115750</v>
      </c>
      <c r="D15" s="15">
        <v>165000</v>
      </c>
    </row>
    <row r="16" spans="2:9" ht="15" customHeight="1" x14ac:dyDescent="0.2">
      <c r="B16" s="22" t="s">
        <v>235</v>
      </c>
      <c r="C16" s="23">
        <v>68500</v>
      </c>
      <c r="D16" s="24" t="s">
        <v>343</v>
      </c>
    </row>
    <row r="17" spans="2:5" ht="15" customHeight="1" x14ac:dyDescent="0.2">
      <c r="B17" s="42" t="s">
        <v>91</v>
      </c>
      <c r="C17" s="26">
        <f>SUM(C11:C16)</f>
        <v>690000</v>
      </c>
      <c r="D17" s="27">
        <f>SUM(D11:D16)</f>
        <v>720000</v>
      </c>
    </row>
    <row r="18" spans="2:5" ht="15" customHeight="1" x14ac:dyDescent="0.2">
      <c r="B18" s="12" t="s">
        <v>340</v>
      </c>
      <c r="C18" s="28"/>
      <c r="D18" s="29"/>
      <c r="E18" s="41" t="s">
        <v>901</v>
      </c>
    </row>
    <row r="19" spans="2:5" ht="15" customHeight="1" x14ac:dyDescent="0.2">
      <c r="B19" s="12" t="s">
        <v>339</v>
      </c>
      <c r="C19" s="17"/>
      <c r="D19" s="29"/>
      <c r="E19" s="41" t="s">
        <v>902</v>
      </c>
    </row>
    <row r="20" spans="2:5" ht="19.5" customHeight="1" x14ac:dyDescent="0.2">
      <c r="D20" s="3"/>
    </row>
    <row r="21" spans="2:5" ht="15" customHeight="1" x14ac:dyDescent="0.2">
      <c r="C21" s="4"/>
    </row>
    <row r="24" spans="2:5" ht="15" customHeight="1" x14ac:dyDescent="0.2">
      <c r="C24" s="5"/>
    </row>
  </sheetData>
  <mergeCells count="1">
    <mergeCell ref="C9:D9"/>
  </mergeCells>
  <phoneticPr fontId="7" type="noConversion"/>
  <pageMargins left="0.75" right="0.75" top="1" bottom="1" header="0.5" footer="0.5"/>
  <pageSetup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Scroll Bar 1">
              <controlPr defaultSize="0" autoPict="0">
                <anchor moveWithCells="1">
                  <from>
                    <xdr:col>5</xdr:col>
                    <xdr:colOff>847725</xdr:colOff>
                    <xdr:row>9</xdr:row>
                    <xdr:rowOff>28575</xdr:rowOff>
                  </from>
                  <to>
                    <xdr:col>5</xdr:col>
                    <xdr:colOff>1333500</xdr:colOff>
                    <xdr:row>10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5"/>
  <sheetViews>
    <sheetView showGridLines="0" workbookViewId="0">
      <selection activeCell="D10" sqref="D10"/>
    </sheetView>
  </sheetViews>
  <sheetFormatPr defaultRowHeight="15" x14ac:dyDescent="0.2"/>
  <cols>
    <col min="1" max="1" width="5.85546875" style="6" customWidth="1"/>
    <col min="2" max="2" width="6.7109375" style="6" customWidth="1"/>
    <col min="3" max="3" width="33.85546875" style="6" customWidth="1"/>
    <col min="4" max="5" width="9.85546875" style="6" customWidth="1"/>
    <col min="6" max="7" width="9.140625" style="6"/>
    <col min="8" max="8" width="5.85546875" style="6" customWidth="1"/>
    <col min="9" max="16384" width="9.140625" style="6"/>
  </cols>
  <sheetData>
    <row r="1" spans="2:7" ht="19.5" customHeight="1" x14ac:dyDescent="0.2"/>
    <row r="2" spans="2:7" ht="18.75" x14ac:dyDescent="0.2">
      <c r="B2" s="743" t="s">
        <v>744</v>
      </c>
    </row>
    <row r="3" spans="2:7" ht="18.75" customHeight="1" x14ac:dyDescent="0.2">
      <c r="B3" s="878" t="s">
        <v>746</v>
      </c>
      <c r="C3" s="878"/>
      <c r="D3" s="878"/>
    </row>
    <row r="4" spans="2:7" x14ac:dyDescent="0.2">
      <c r="B4" s="765" t="s">
        <v>739</v>
      </c>
      <c r="F4" s="609"/>
    </row>
    <row r="5" spans="2:7" x14ac:dyDescent="0.2">
      <c r="B5" s="609" t="s">
        <v>745</v>
      </c>
    </row>
    <row r="6" spans="2:7" ht="6.75" customHeight="1" x14ac:dyDescent="0.2"/>
    <row r="7" spans="2:7" ht="17.25" customHeight="1" x14ac:dyDescent="0.2">
      <c r="B7" s="106" t="s">
        <v>738</v>
      </c>
      <c r="C7" s="106"/>
      <c r="D7" s="769">
        <f>IF(E7=1,10%,IF(E7=2,5%,1%))</f>
        <v>0.1</v>
      </c>
      <c r="E7" s="767">
        <v>1</v>
      </c>
    </row>
    <row r="8" spans="2:7" ht="17.25" customHeight="1" x14ac:dyDescent="0.2">
      <c r="B8" s="106" t="s">
        <v>736</v>
      </c>
      <c r="C8" s="106"/>
      <c r="D8" s="770">
        <v>1</v>
      </c>
      <c r="E8" s="79"/>
    </row>
    <row r="9" spans="2:7" ht="17.25" customHeight="1" x14ac:dyDescent="0.2">
      <c r="B9" s="108" t="s">
        <v>735</v>
      </c>
      <c r="C9" s="108"/>
      <c r="D9" s="771">
        <v>50</v>
      </c>
      <c r="E9" s="79"/>
    </row>
    <row r="10" spans="2:7" x14ac:dyDescent="0.2">
      <c r="B10" s="906" t="s">
        <v>109</v>
      </c>
      <c r="C10" s="906"/>
      <c r="D10" s="768"/>
      <c r="E10" s="865" t="s">
        <v>925</v>
      </c>
    </row>
    <row r="11" spans="2:7" ht="6.75" customHeight="1" x14ac:dyDescent="0.2">
      <c r="E11" s="79"/>
    </row>
    <row r="12" spans="2:7" x14ac:dyDescent="0.2">
      <c r="B12" s="6" t="s">
        <v>236</v>
      </c>
    </row>
    <row r="13" spans="2:7" ht="23.25" customHeight="1" x14ac:dyDescent="0.2">
      <c r="B13" s="885" t="str">
        <f>"Interval kepercayaan untuk rata-rata populasi yang berdasarkan ukuran sampel "&amp;D9&amp;", dengan tingkat signifikansi " &amp;TEXT(D7,"0,##")&amp;" dan simpangan baku "&amp;D8 &amp;" didasarkan pada distribusi-t Student, hasilnya "&amp;TEXT(D10,"0,00000")</f>
        <v>Interval kepercayaan untuk rata-rata populasi yang berdasarkan ukuran sampel 50, dengan tingkat signifikansi 0,1 dan simpangan baku 1 didasarkan pada distribusi-t Student, hasilnya 0,00000</v>
      </c>
      <c r="C13" s="885"/>
      <c r="D13" s="885"/>
      <c r="E13" s="885"/>
      <c r="F13" s="885"/>
      <c r="G13" s="885"/>
    </row>
    <row r="14" spans="2:7" ht="23.25" customHeight="1" x14ac:dyDescent="0.2">
      <c r="B14" s="885"/>
      <c r="C14" s="885"/>
      <c r="D14" s="885"/>
      <c r="E14" s="885"/>
      <c r="F14" s="885"/>
      <c r="G14" s="885"/>
    </row>
    <row r="15" spans="2:7" ht="19.5" customHeight="1" x14ac:dyDescent="0.2"/>
  </sheetData>
  <mergeCells count="3">
    <mergeCell ref="B3:D3"/>
    <mergeCell ref="B10:C10"/>
    <mergeCell ref="B13:G1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0641" r:id="rId3" name="Scroll Bar 1">
              <controlPr defaultSize="0" autoPict="0">
                <anchor moveWithCells="1">
                  <from>
                    <xdr:col>2</xdr:col>
                    <xdr:colOff>1647825</xdr:colOff>
                    <xdr:row>6</xdr:row>
                    <xdr:rowOff>28575</xdr:rowOff>
                  </from>
                  <to>
                    <xdr:col>2</xdr:col>
                    <xdr:colOff>2133600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42" r:id="rId4" name="Scroll Bar 2">
              <controlPr defaultSize="0" autoPict="0">
                <anchor moveWithCells="1">
                  <from>
                    <xdr:col>2</xdr:col>
                    <xdr:colOff>1647825</xdr:colOff>
                    <xdr:row>8</xdr:row>
                    <xdr:rowOff>19050</xdr:rowOff>
                  </from>
                  <to>
                    <xdr:col>2</xdr:col>
                    <xdr:colOff>2133600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J23"/>
  <sheetViews>
    <sheetView showGridLines="0" workbookViewId="0">
      <selection activeCell="G7" sqref="G7:H8"/>
    </sheetView>
  </sheetViews>
  <sheetFormatPr defaultRowHeight="15.75" customHeight="1" x14ac:dyDescent="0.2"/>
  <cols>
    <col min="1" max="1" width="5.85546875" style="117" customWidth="1"/>
    <col min="2" max="2" width="16.42578125" style="117" customWidth="1"/>
    <col min="3" max="4" width="12.7109375" style="117" customWidth="1"/>
    <col min="5" max="5" width="3.5703125" style="117" customWidth="1"/>
    <col min="6" max="6" width="13.140625" style="117" customWidth="1"/>
    <col min="7" max="7" width="12.7109375" style="117" bestFit="1" customWidth="1"/>
    <col min="8" max="8" width="13.5703125" style="117" customWidth="1"/>
    <col min="9" max="9" width="24.42578125" style="117" customWidth="1"/>
    <col min="10" max="10" width="5.85546875" style="117" customWidth="1"/>
    <col min="11" max="11" width="6.85546875" style="117" customWidth="1"/>
    <col min="12" max="16384" width="9.140625" style="117"/>
  </cols>
  <sheetData>
    <row r="1" spans="2:10" ht="19.5" customHeight="1" x14ac:dyDescent="0.2"/>
    <row r="2" spans="2:10" ht="18" customHeight="1" x14ac:dyDescent="0.2">
      <c r="B2" s="13" t="s">
        <v>122</v>
      </c>
    </row>
    <row r="3" spans="2:10" ht="19.5" customHeight="1" x14ac:dyDescent="0.2">
      <c r="B3" s="909" t="s">
        <v>360</v>
      </c>
      <c r="C3" s="909"/>
    </row>
    <row r="4" spans="2:10" ht="15.75" customHeight="1" x14ac:dyDescent="0.2">
      <c r="B4" s="7" t="s">
        <v>359</v>
      </c>
    </row>
    <row r="5" spans="2:10" ht="15.75" customHeight="1" x14ac:dyDescent="0.2">
      <c r="B5" s="8" t="s">
        <v>358</v>
      </c>
    </row>
    <row r="6" spans="2:10" ht="6.75" customHeight="1" x14ac:dyDescent="0.2">
      <c r="B6" s="118"/>
    </row>
    <row r="7" spans="2:10" ht="15.75" customHeight="1" x14ac:dyDescent="0.2">
      <c r="B7" s="910" t="s">
        <v>175</v>
      </c>
      <c r="C7" s="127" t="s">
        <v>240</v>
      </c>
      <c r="D7" s="127" t="s">
        <v>241</v>
      </c>
      <c r="E7" s="119"/>
      <c r="F7" s="125" t="s">
        <v>98</v>
      </c>
      <c r="G7" s="913"/>
      <c r="H7" s="914"/>
      <c r="I7" s="123" t="s">
        <v>926</v>
      </c>
      <c r="J7" s="124"/>
    </row>
    <row r="8" spans="2:10" ht="15.75" customHeight="1" x14ac:dyDescent="0.2">
      <c r="B8" s="911"/>
      <c r="C8" s="128" t="s">
        <v>363</v>
      </c>
      <c r="D8" s="128" t="s">
        <v>364</v>
      </c>
      <c r="E8" s="119"/>
      <c r="F8" s="125" t="s">
        <v>55</v>
      </c>
      <c r="G8" s="907"/>
      <c r="H8" s="908"/>
      <c r="I8" s="123" t="s">
        <v>927</v>
      </c>
    </row>
    <row r="9" spans="2:10" ht="15.75" customHeight="1" x14ac:dyDescent="0.2">
      <c r="B9" s="129" t="s">
        <v>12</v>
      </c>
      <c r="C9" s="130">
        <v>32.5</v>
      </c>
      <c r="D9" s="130">
        <v>312</v>
      </c>
      <c r="E9" s="119"/>
      <c r="F9" s="119"/>
      <c r="G9" s="119"/>
      <c r="H9" s="119"/>
      <c r="I9" s="119"/>
    </row>
    <row r="10" spans="2:10" ht="15.75" customHeight="1" x14ac:dyDescent="0.2">
      <c r="B10" s="129" t="s">
        <v>14</v>
      </c>
      <c r="C10" s="130">
        <v>24.3</v>
      </c>
      <c r="D10" s="130">
        <v>195</v>
      </c>
      <c r="E10" s="119"/>
      <c r="F10" s="126" t="s">
        <v>98</v>
      </c>
      <c r="G10" s="912" t="s">
        <v>55</v>
      </c>
      <c r="H10" s="911"/>
      <c r="I10" s="119"/>
    </row>
    <row r="11" spans="2:10" ht="15" x14ac:dyDescent="0.2">
      <c r="B11" s="129" t="s">
        <v>21</v>
      </c>
      <c r="C11" s="130">
        <v>20.75</v>
      </c>
      <c r="D11" s="130">
        <v>224</v>
      </c>
      <c r="E11" s="119"/>
      <c r="F11" s="120">
        <v>0</v>
      </c>
      <c r="G11" s="121" t="s">
        <v>365</v>
      </c>
      <c r="H11" s="122"/>
      <c r="I11" s="119"/>
    </row>
    <row r="12" spans="2:10" ht="15" x14ac:dyDescent="0.2">
      <c r="B12" s="129" t="s">
        <v>23</v>
      </c>
      <c r="C12" s="130">
        <v>25</v>
      </c>
      <c r="D12" s="130">
        <v>179.75</v>
      </c>
      <c r="E12" s="119"/>
      <c r="F12" s="120">
        <v>0.25</v>
      </c>
      <c r="G12" s="121" t="s">
        <v>94</v>
      </c>
      <c r="H12" s="122"/>
      <c r="I12" s="119"/>
    </row>
    <row r="13" spans="2:10" ht="15" x14ac:dyDescent="0.2">
      <c r="B13" s="129" t="s">
        <v>29</v>
      </c>
      <c r="C13" s="130">
        <v>18</v>
      </c>
      <c r="D13" s="130">
        <v>165</v>
      </c>
      <c r="E13" s="119"/>
      <c r="F13" s="120">
        <v>0.5</v>
      </c>
      <c r="G13" s="121" t="s">
        <v>366</v>
      </c>
      <c r="H13" s="122"/>
      <c r="I13" s="119"/>
    </row>
    <row r="14" spans="2:10" ht="15" x14ac:dyDescent="0.2">
      <c r="B14" s="129" t="s">
        <v>361</v>
      </c>
      <c r="C14" s="130">
        <v>21</v>
      </c>
      <c r="D14" s="130">
        <v>135</v>
      </c>
      <c r="E14" s="119"/>
      <c r="F14" s="120">
        <v>0.75</v>
      </c>
      <c r="G14" s="121" t="s">
        <v>95</v>
      </c>
      <c r="H14" s="122"/>
      <c r="I14" s="119"/>
      <c r="J14" s="119"/>
    </row>
    <row r="15" spans="2:10" ht="15" x14ac:dyDescent="0.2">
      <c r="B15" s="129" t="s">
        <v>28</v>
      </c>
      <c r="C15" s="130">
        <v>27</v>
      </c>
      <c r="D15" s="130">
        <v>215</v>
      </c>
      <c r="E15" s="119"/>
      <c r="F15" s="120">
        <v>0.99</v>
      </c>
      <c r="G15" s="121" t="s">
        <v>96</v>
      </c>
      <c r="H15" s="122"/>
      <c r="I15" s="119"/>
      <c r="J15" s="119"/>
    </row>
    <row r="16" spans="2:10" ht="15" x14ac:dyDescent="0.2">
      <c r="B16" s="129" t="s">
        <v>57</v>
      </c>
      <c r="C16" s="130">
        <v>17.75</v>
      </c>
      <c r="D16" s="130">
        <v>135</v>
      </c>
      <c r="E16" s="119"/>
      <c r="F16" s="120">
        <v>1</v>
      </c>
      <c r="G16" s="121" t="s">
        <v>97</v>
      </c>
      <c r="H16" s="122"/>
      <c r="I16" s="119"/>
      <c r="J16" s="119"/>
    </row>
    <row r="17" spans="2:10" ht="15" x14ac:dyDescent="0.2">
      <c r="B17" s="129" t="s">
        <v>362</v>
      </c>
      <c r="C17" s="130">
        <v>18</v>
      </c>
      <c r="D17" s="130">
        <v>187</v>
      </c>
      <c r="E17" s="119"/>
      <c r="F17" s="119"/>
      <c r="G17" s="119"/>
      <c r="H17" s="119"/>
      <c r="I17" s="119"/>
      <c r="J17" s="119"/>
    </row>
    <row r="18" spans="2:10" ht="15" x14ac:dyDescent="0.2">
      <c r="B18" s="129" t="s">
        <v>58</v>
      </c>
      <c r="C18" s="130">
        <v>22.6</v>
      </c>
      <c r="D18" s="130">
        <v>210</v>
      </c>
      <c r="E18" s="119"/>
      <c r="F18" s="119"/>
      <c r="G18" s="119"/>
      <c r="H18" s="119"/>
      <c r="I18" s="119"/>
      <c r="J18" s="119"/>
    </row>
    <row r="19" spans="2:10" ht="15" x14ac:dyDescent="0.2">
      <c r="B19" s="129" t="s">
        <v>85</v>
      </c>
      <c r="C19" s="130">
        <v>30</v>
      </c>
      <c r="D19" s="130">
        <v>218</v>
      </c>
      <c r="E19" s="119"/>
      <c r="F19" s="119"/>
      <c r="G19" s="119"/>
      <c r="H19" s="119"/>
      <c r="I19" s="119"/>
      <c r="J19" s="119"/>
    </row>
    <row r="20" spans="2:10" ht="15" x14ac:dyDescent="0.2">
      <c r="B20" s="129" t="s">
        <v>30</v>
      </c>
      <c r="C20" s="130">
        <v>30</v>
      </c>
      <c r="D20" s="130">
        <v>198.6</v>
      </c>
      <c r="E20" s="119"/>
      <c r="F20" s="119"/>
      <c r="G20" s="119"/>
      <c r="H20" s="119"/>
      <c r="I20" s="119"/>
      <c r="J20" s="119"/>
    </row>
    <row r="21" spans="2:10" ht="15" x14ac:dyDescent="0.2">
      <c r="B21" s="129" t="s">
        <v>56</v>
      </c>
      <c r="C21" s="130">
        <v>25</v>
      </c>
      <c r="D21" s="130">
        <v>187</v>
      </c>
      <c r="E21" s="119"/>
      <c r="F21" s="119"/>
      <c r="G21" s="119"/>
      <c r="H21" s="119"/>
      <c r="I21" s="119"/>
      <c r="J21" s="119"/>
    </row>
    <row r="22" spans="2:10" ht="15.75" customHeight="1" x14ac:dyDescent="0.2">
      <c r="B22" s="129" t="s">
        <v>149</v>
      </c>
      <c r="C22" s="130">
        <v>22.5</v>
      </c>
      <c r="D22" s="130">
        <v>210</v>
      </c>
    </row>
    <row r="23" spans="2:10" ht="19.5" customHeight="1" x14ac:dyDescent="0.2"/>
  </sheetData>
  <mergeCells count="5">
    <mergeCell ref="G8:H8"/>
    <mergeCell ref="B3:C3"/>
    <mergeCell ref="B7:B8"/>
    <mergeCell ref="G10:H10"/>
    <mergeCell ref="G7:H7"/>
  </mergeCells>
  <phoneticPr fontId="8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N23"/>
  <sheetViews>
    <sheetView showGridLines="0" workbookViewId="0">
      <selection activeCell="M7" sqref="M7:M8"/>
    </sheetView>
  </sheetViews>
  <sheetFormatPr defaultRowHeight="15" x14ac:dyDescent="0.2"/>
  <cols>
    <col min="1" max="1" width="5.85546875" style="1" customWidth="1"/>
    <col min="2" max="2" width="13" style="1" customWidth="1"/>
    <col min="3" max="3" width="4.140625" style="1" customWidth="1"/>
    <col min="4" max="4" width="11.85546875" style="1" customWidth="1"/>
    <col min="5" max="5" width="8.5703125" style="1" customWidth="1"/>
    <col min="6" max="6" width="18.28515625" style="1" customWidth="1"/>
    <col min="7" max="7" width="7.42578125" style="1" customWidth="1"/>
    <col min="8" max="10" width="9" style="1" customWidth="1"/>
    <col min="11" max="11" width="3.7109375" style="1" customWidth="1"/>
    <col min="12" max="12" width="17" style="1" customWidth="1"/>
    <col min="13" max="13" width="9.140625" style="1"/>
    <col min="14" max="14" width="16.28515625" style="1" customWidth="1"/>
    <col min="15" max="15" width="5.85546875" style="1" customWidth="1"/>
    <col min="16" max="16384" width="9.140625" style="1"/>
  </cols>
  <sheetData>
    <row r="1" spans="2:14" ht="19.5" customHeight="1" x14ac:dyDescent="0.2"/>
    <row r="2" spans="2:14" ht="18.75" x14ac:dyDescent="0.2">
      <c r="B2" s="540" t="s">
        <v>123</v>
      </c>
    </row>
    <row r="3" spans="2:14" ht="18" customHeight="1" x14ac:dyDescent="0.2">
      <c r="B3" s="902" t="s">
        <v>653</v>
      </c>
      <c r="C3" s="902"/>
      <c r="D3" s="902"/>
      <c r="E3" s="902"/>
    </row>
    <row r="4" spans="2:14" x14ac:dyDescent="0.2">
      <c r="B4" s="7" t="s">
        <v>677</v>
      </c>
    </row>
    <row r="5" spans="2:14" x14ac:dyDescent="0.2">
      <c r="B5" s="7" t="s">
        <v>678</v>
      </c>
    </row>
    <row r="6" spans="2:14" ht="6.75" customHeight="1" x14ac:dyDescent="0.2">
      <c r="B6" s="6"/>
    </row>
    <row r="7" spans="2:14" x14ac:dyDescent="0.2">
      <c r="B7" s="517" t="s">
        <v>219</v>
      </c>
      <c r="C7" s="36"/>
      <c r="D7" s="703" t="s">
        <v>24</v>
      </c>
      <c r="E7" s="702"/>
      <c r="F7" s="113" t="s">
        <v>654</v>
      </c>
      <c r="G7" s="705" t="s">
        <v>219</v>
      </c>
      <c r="H7" s="233">
        <v>125</v>
      </c>
      <c r="I7" s="704">
        <v>440</v>
      </c>
      <c r="J7" s="233" t="s">
        <v>664</v>
      </c>
      <c r="L7" s="30" t="s">
        <v>673</v>
      </c>
      <c r="M7" s="702"/>
      <c r="N7" s="41" t="s">
        <v>928</v>
      </c>
    </row>
    <row r="8" spans="2:14" x14ac:dyDescent="0.2">
      <c r="B8" s="377">
        <v>2580</v>
      </c>
      <c r="C8" s="36"/>
      <c r="D8" s="703" t="s">
        <v>25</v>
      </c>
      <c r="E8" s="702"/>
      <c r="F8" s="113" t="s">
        <v>655</v>
      </c>
      <c r="G8" s="36"/>
      <c r="H8" s="233">
        <v>445</v>
      </c>
      <c r="I8" s="704">
        <v>1250</v>
      </c>
      <c r="J8" s="233" t="s">
        <v>665</v>
      </c>
      <c r="L8" s="30" t="s">
        <v>674</v>
      </c>
      <c r="M8" s="702"/>
      <c r="N8" s="41" t="s">
        <v>929</v>
      </c>
    </row>
    <row r="9" spans="2:14" x14ac:dyDescent="0.2">
      <c r="B9" s="377">
        <v>2780</v>
      </c>
      <c r="C9" s="36"/>
      <c r="D9" s="36"/>
      <c r="E9" s="36"/>
      <c r="F9" s="36"/>
      <c r="G9" s="36"/>
      <c r="H9" s="233" t="s">
        <v>656</v>
      </c>
      <c r="I9" s="704">
        <v>52</v>
      </c>
      <c r="J9" s="233" t="s">
        <v>666</v>
      </c>
    </row>
    <row r="10" spans="2:14" x14ac:dyDescent="0.2">
      <c r="B10" s="377">
        <v>1850</v>
      </c>
      <c r="C10" s="36"/>
      <c r="D10" s="36"/>
      <c r="E10" s="36"/>
      <c r="F10" s="36"/>
      <c r="G10" s="701"/>
      <c r="H10" s="233">
        <v>547</v>
      </c>
      <c r="I10" s="704"/>
      <c r="J10" s="233" t="s">
        <v>667</v>
      </c>
    </row>
    <row r="11" spans="2:14" x14ac:dyDescent="0.2">
      <c r="B11" s="377">
        <v>1440</v>
      </c>
      <c r="C11" s="36"/>
      <c r="D11" s="36"/>
      <c r="E11" s="36"/>
      <c r="F11" s="36"/>
      <c r="G11" s="36"/>
      <c r="H11" s="233">
        <v>555</v>
      </c>
      <c r="I11" s="704">
        <v>250</v>
      </c>
      <c r="J11" s="233" t="s">
        <v>668</v>
      </c>
    </row>
    <row r="12" spans="2:14" x14ac:dyDescent="0.2">
      <c r="B12" s="377" t="s">
        <v>145</v>
      </c>
      <c r="C12" s="36"/>
      <c r="D12" s="36"/>
      <c r="E12" s="36"/>
      <c r="F12" s="36"/>
      <c r="G12" s="36"/>
      <c r="H12" s="233" t="s">
        <v>145</v>
      </c>
      <c r="I12" s="704">
        <v>125</v>
      </c>
      <c r="J12" s="233" t="s">
        <v>669</v>
      </c>
    </row>
    <row r="13" spans="2:14" x14ac:dyDescent="0.2">
      <c r="B13" s="377">
        <v>1548</v>
      </c>
      <c r="C13" s="36"/>
      <c r="D13" s="36"/>
      <c r="E13" s="36"/>
      <c r="F13" s="36"/>
      <c r="G13" s="701"/>
      <c r="H13" s="233">
        <v>475</v>
      </c>
      <c r="I13" s="704" t="s">
        <v>659</v>
      </c>
      <c r="J13" s="233"/>
      <c r="L13" s="706" t="s">
        <v>676</v>
      </c>
    </row>
    <row r="14" spans="2:14" x14ac:dyDescent="0.2">
      <c r="B14" s="377" t="s">
        <v>146</v>
      </c>
      <c r="C14" s="36"/>
      <c r="D14" s="36"/>
      <c r="E14" s="36"/>
      <c r="F14" s="36"/>
      <c r="G14" s="36"/>
      <c r="H14" s="233">
        <v>44</v>
      </c>
      <c r="I14" s="704" t="s">
        <v>660</v>
      </c>
      <c r="J14" s="233">
        <v>548</v>
      </c>
    </row>
    <row r="15" spans="2:14" x14ac:dyDescent="0.2">
      <c r="B15" s="377">
        <v>2458</v>
      </c>
      <c r="C15" s="36"/>
      <c r="D15" s="36"/>
      <c r="E15" s="36"/>
      <c r="F15" s="36"/>
      <c r="G15" s="36"/>
      <c r="H15" s="233" t="s">
        <v>658</v>
      </c>
      <c r="I15" s="704" t="s">
        <v>661</v>
      </c>
      <c r="J15" s="233" t="s">
        <v>670</v>
      </c>
    </row>
    <row r="16" spans="2:14" x14ac:dyDescent="0.2">
      <c r="B16" s="377">
        <v>3100</v>
      </c>
      <c r="C16" s="36"/>
      <c r="D16" s="36"/>
      <c r="E16" s="36"/>
      <c r="F16" s="36"/>
      <c r="G16" s="701"/>
      <c r="H16" s="233" t="s">
        <v>657</v>
      </c>
      <c r="I16" s="704" t="s">
        <v>662</v>
      </c>
      <c r="J16" s="233" t="s">
        <v>671</v>
      </c>
    </row>
    <row r="17" spans="2:10" x14ac:dyDescent="0.2">
      <c r="B17" s="377"/>
      <c r="C17" s="36"/>
      <c r="D17" s="36"/>
      <c r="E17" s="36"/>
      <c r="F17" s="36"/>
      <c r="G17" s="36"/>
      <c r="H17" s="233">
        <v>1250</v>
      </c>
      <c r="I17" s="704" t="s">
        <v>663</v>
      </c>
      <c r="J17" s="233" t="s">
        <v>672</v>
      </c>
    </row>
    <row r="18" spans="2:10" x14ac:dyDescent="0.2">
      <c r="B18" s="377">
        <v>4500</v>
      </c>
      <c r="C18" s="36"/>
      <c r="D18" s="36"/>
      <c r="E18" s="36"/>
      <c r="F18" s="36"/>
      <c r="G18" s="36"/>
      <c r="H18" s="233">
        <v>124</v>
      </c>
      <c r="I18" s="704">
        <v>145</v>
      </c>
      <c r="J18" s="233"/>
    </row>
    <row r="19" spans="2:10" ht="19.5" customHeight="1" x14ac:dyDescent="0.2">
      <c r="B19" s="387"/>
    </row>
    <row r="20" spans="2:10" x14ac:dyDescent="0.2">
      <c r="B20" s="387"/>
    </row>
    <row r="21" spans="2:10" x14ac:dyDescent="0.2">
      <c r="B21" s="387"/>
    </row>
    <row r="22" spans="2:10" x14ac:dyDescent="0.2">
      <c r="B22" s="387"/>
    </row>
    <row r="23" spans="2:10" x14ac:dyDescent="0.2">
      <c r="B23" s="387"/>
    </row>
  </sheetData>
  <mergeCells count="1">
    <mergeCell ref="B3:E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5"/>
  <sheetViews>
    <sheetView showGridLines="0" workbookViewId="0">
      <selection activeCell="J8" sqref="J8:J11"/>
    </sheetView>
  </sheetViews>
  <sheetFormatPr defaultRowHeight="15" x14ac:dyDescent="0.2"/>
  <cols>
    <col min="1" max="1" width="5.85546875" style="131" customWidth="1"/>
    <col min="2" max="2" width="5.140625" style="131" customWidth="1"/>
    <col min="3" max="3" width="17.85546875" style="131" customWidth="1"/>
    <col min="4" max="4" width="13.7109375" style="131" customWidth="1"/>
    <col min="5" max="5" width="13.85546875" style="131" bestFit="1" customWidth="1"/>
    <col min="6" max="6" width="12.42578125" style="131" bestFit="1" customWidth="1"/>
    <col min="7" max="7" width="9" style="131" bestFit="1" customWidth="1"/>
    <col min="8" max="8" width="2.42578125" style="131" customWidth="1"/>
    <col min="9" max="9" width="17.42578125" style="131" customWidth="1"/>
    <col min="10" max="10" width="9" style="131" customWidth="1"/>
    <col min="11" max="11" width="21.140625" style="131" customWidth="1"/>
    <col min="12" max="12" width="5.85546875" style="131" customWidth="1"/>
    <col min="13" max="16384" width="9.140625" style="131"/>
  </cols>
  <sheetData>
    <row r="1" spans="2:18" ht="19.5" customHeight="1" x14ac:dyDescent="0.2"/>
    <row r="2" spans="2:18" ht="18.75" x14ac:dyDescent="0.2">
      <c r="B2" s="132" t="s">
        <v>26</v>
      </c>
      <c r="C2" s="132"/>
      <c r="D2" s="45"/>
      <c r="E2" s="45"/>
    </row>
    <row r="3" spans="2:18" ht="18" customHeight="1" x14ac:dyDescent="0.2">
      <c r="B3" s="915" t="s">
        <v>411</v>
      </c>
      <c r="C3" s="915"/>
      <c r="D3" s="915"/>
      <c r="E3" s="45"/>
    </row>
    <row r="4" spans="2:18" x14ac:dyDescent="0.25">
      <c r="B4" s="58" t="s">
        <v>679</v>
      </c>
      <c r="C4" s="150"/>
      <c r="D4" s="45"/>
      <c r="E4" s="45"/>
    </row>
    <row r="5" spans="2:18" x14ac:dyDescent="0.25">
      <c r="B5" s="151" t="s">
        <v>409</v>
      </c>
      <c r="C5" s="150"/>
      <c r="D5" s="45"/>
      <c r="E5" s="45"/>
    </row>
    <row r="6" spans="2:18" x14ac:dyDescent="0.2">
      <c r="B6" s="152" t="s">
        <v>682</v>
      </c>
      <c r="C6" s="150"/>
      <c r="D6" s="45"/>
      <c r="E6" s="45"/>
    </row>
    <row r="7" spans="2:18" ht="6.75" customHeight="1" x14ac:dyDescent="0.2">
      <c r="C7" s="150"/>
      <c r="D7" s="45"/>
      <c r="E7" s="45"/>
    </row>
    <row r="8" spans="2:18" ht="15" customHeight="1" thickBot="1" x14ac:dyDescent="0.25">
      <c r="B8" s="155" t="s">
        <v>47</v>
      </c>
      <c r="C8" s="707" t="s">
        <v>99</v>
      </c>
      <c r="D8" s="707" t="s">
        <v>118</v>
      </c>
      <c r="E8" s="707" t="s">
        <v>369</v>
      </c>
      <c r="F8" s="707" t="s">
        <v>110</v>
      </c>
      <c r="G8" s="708" t="s">
        <v>89</v>
      </c>
      <c r="I8" s="157" t="s">
        <v>675</v>
      </c>
      <c r="J8" s="721"/>
      <c r="K8" s="722" t="s">
        <v>930</v>
      </c>
    </row>
    <row r="9" spans="2:18" ht="15" customHeight="1" x14ac:dyDescent="0.2">
      <c r="B9" s="137">
        <v>1</v>
      </c>
      <c r="C9" s="709" t="s">
        <v>144</v>
      </c>
      <c r="D9" s="710" t="s">
        <v>5</v>
      </c>
      <c r="E9" s="710" t="s">
        <v>12</v>
      </c>
      <c r="F9" s="710" t="s">
        <v>112</v>
      </c>
      <c r="G9" s="711">
        <v>26</v>
      </c>
      <c r="H9" s="165">
        <v>3</v>
      </c>
      <c r="J9" s="720"/>
      <c r="R9" s="143" t="s">
        <v>112</v>
      </c>
    </row>
    <row r="10" spans="2:18" x14ac:dyDescent="0.2">
      <c r="B10" s="137">
        <v>2</v>
      </c>
      <c r="C10" s="712" t="s">
        <v>162</v>
      </c>
      <c r="D10" s="138" t="s">
        <v>4</v>
      </c>
      <c r="E10" s="138" t="s">
        <v>12</v>
      </c>
      <c r="F10" s="138" t="s">
        <v>113</v>
      </c>
      <c r="G10" s="713">
        <v>27</v>
      </c>
      <c r="H10" s="165"/>
      <c r="I10" s="717" t="s">
        <v>680</v>
      </c>
      <c r="J10" s="144"/>
      <c r="K10" s="864" t="s">
        <v>931</v>
      </c>
      <c r="R10" s="143" t="s">
        <v>113</v>
      </c>
    </row>
    <row r="11" spans="2:18" x14ac:dyDescent="0.2">
      <c r="B11" s="137">
        <v>3</v>
      </c>
      <c r="C11" s="712" t="s">
        <v>177</v>
      </c>
      <c r="D11" s="138" t="s">
        <v>4</v>
      </c>
      <c r="E11" s="138" t="s">
        <v>20</v>
      </c>
      <c r="F11" s="138" t="s">
        <v>114</v>
      </c>
      <c r="G11" s="713">
        <v>25</v>
      </c>
      <c r="H11" s="165"/>
      <c r="I11" s="157" t="s">
        <v>681</v>
      </c>
      <c r="J11" s="144"/>
      <c r="K11" s="864" t="s">
        <v>932</v>
      </c>
      <c r="R11" s="143" t="s">
        <v>115</v>
      </c>
    </row>
    <row r="12" spans="2:18" x14ac:dyDescent="0.2">
      <c r="B12" s="137">
        <v>4</v>
      </c>
      <c r="C12" s="712" t="s">
        <v>178</v>
      </c>
      <c r="D12" s="138" t="s">
        <v>5</v>
      </c>
      <c r="E12" s="138" t="s">
        <v>12</v>
      </c>
      <c r="F12" s="138" t="s">
        <v>115</v>
      </c>
      <c r="G12" s="713">
        <v>30</v>
      </c>
      <c r="H12" s="165">
        <v>4</v>
      </c>
      <c r="I12" s="718" t="s">
        <v>110</v>
      </c>
      <c r="J12" s="153"/>
      <c r="K12" s="719"/>
      <c r="R12" s="131" t="s">
        <v>114</v>
      </c>
    </row>
    <row r="13" spans="2:18" x14ac:dyDescent="0.2">
      <c r="B13" s="137">
        <v>5</v>
      </c>
      <c r="C13" s="712" t="s">
        <v>179</v>
      </c>
      <c r="D13" s="138" t="s">
        <v>5</v>
      </c>
      <c r="E13" s="138"/>
      <c r="F13" s="138" t="s">
        <v>112</v>
      </c>
      <c r="G13" s="713">
        <v>28</v>
      </c>
      <c r="I13" s="162"/>
      <c r="J13" s="163"/>
      <c r="K13" s="164"/>
    </row>
    <row r="14" spans="2:18" x14ac:dyDescent="0.2">
      <c r="B14" s="137">
        <v>6</v>
      </c>
      <c r="C14" s="712" t="s">
        <v>180</v>
      </c>
      <c r="D14" s="138" t="s">
        <v>5</v>
      </c>
      <c r="E14" s="138" t="s">
        <v>12</v>
      </c>
      <c r="F14" s="138" t="s">
        <v>112</v>
      </c>
      <c r="G14" s="713">
        <v>35</v>
      </c>
      <c r="I14" s="154"/>
      <c r="J14" s="154"/>
      <c r="K14" s="154"/>
      <c r="R14" s="147" t="s">
        <v>5</v>
      </c>
    </row>
    <row r="15" spans="2:18" x14ac:dyDescent="0.2">
      <c r="B15" s="137">
        <v>7</v>
      </c>
      <c r="C15" s="712" t="s">
        <v>181</v>
      </c>
      <c r="D15" s="138" t="s">
        <v>5</v>
      </c>
      <c r="E15" s="138" t="s">
        <v>20</v>
      </c>
      <c r="F15" s="138" t="s">
        <v>114</v>
      </c>
      <c r="G15" s="713">
        <v>28</v>
      </c>
      <c r="I15" s="916"/>
      <c r="J15" s="916"/>
      <c r="K15" s="916"/>
      <c r="R15" s="147" t="s">
        <v>4</v>
      </c>
    </row>
    <row r="16" spans="2:18" x14ac:dyDescent="0.2">
      <c r="B16" s="137">
        <v>8</v>
      </c>
      <c r="C16" s="712" t="s">
        <v>161</v>
      </c>
      <c r="D16" s="138" t="s">
        <v>5</v>
      </c>
      <c r="E16" s="138" t="s">
        <v>21</v>
      </c>
      <c r="F16" s="138" t="s">
        <v>115</v>
      </c>
      <c r="G16" s="713">
        <v>30</v>
      </c>
      <c r="I16" s="917"/>
      <c r="J16" s="917"/>
      <c r="K16" s="917"/>
    </row>
    <row r="17" spans="2:18" x14ac:dyDescent="0.2">
      <c r="B17" s="137">
        <v>9</v>
      </c>
      <c r="C17" s="712" t="s">
        <v>374</v>
      </c>
      <c r="D17" s="138" t="s">
        <v>5</v>
      </c>
      <c r="E17" s="138" t="s">
        <v>12</v>
      </c>
      <c r="F17" s="138" t="s">
        <v>112</v>
      </c>
      <c r="G17" s="713">
        <v>24</v>
      </c>
      <c r="I17" s="917"/>
      <c r="J17" s="917"/>
      <c r="K17" s="917"/>
      <c r="R17" s="131" t="s">
        <v>12</v>
      </c>
    </row>
    <row r="18" spans="2:18" x14ac:dyDescent="0.2">
      <c r="B18" s="137">
        <v>10</v>
      </c>
      <c r="C18" s="712" t="s">
        <v>375</v>
      </c>
      <c r="D18" s="138" t="s">
        <v>5</v>
      </c>
      <c r="E18" s="138" t="s">
        <v>21</v>
      </c>
      <c r="F18" s="138" t="s">
        <v>113</v>
      </c>
      <c r="G18" s="713">
        <v>27</v>
      </c>
      <c r="I18" s="154"/>
      <c r="J18" s="154"/>
      <c r="K18" s="154"/>
      <c r="R18" s="131" t="s">
        <v>21</v>
      </c>
    </row>
    <row r="19" spans="2:18" x14ac:dyDescent="0.2">
      <c r="B19" s="137">
        <v>11</v>
      </c>
      <c r="C19" s="712" t="s">
        <v>376</v>
      </c>
      <c r="D19" s="138" t="s">
        <v>4</v>
      </c>
      <c r="E19" s="138" t="s">
        <v>20</v>
      </c>
      <c r="F19" s="138" t="s">
        <v>112</v>
      </c>
      <c r="G19" s="713">
        <v>21</v>
      </c>
      <c r="R19" s="131" t="s">
        <v>20</v>
      </c>
    </row>
    <row r="20" spans="2:18" x14ac:dyDescent="0.2">
      <c r="B20" s="137">
        <v>12</v>
      </c>
      <c r="C20" s="712" t="s">
        <v>377</v>
      </c>
      <c r="D20" s="138" t="s">
        <v>4</v>
      </c>
      <c r="E20" s="138" t="s">
        <v>12</v>
      </c>
      <c r="F20" s="138" t="s">
        <v>112</v>
      </c>
      <c r="G20" s="713">
        <v>24</v>
      </c>
    </row>
    <row r="21" spans="2:18" x14ac:dyDescent="0.2">
      <c r="B21" s="137">
        <v>13</v>
      </c>
      <c r="C21" s="712" t="s">
        <v>378</v>
      </c>
      <c r="D21" s="138" t="s">
        <v>5</v>
      </c>
      <c r="E21" s="138" t="s">
        <v>21</v>
      </c>
      <c r="F21" s="138" t="s">
        <v>114</v>
      </c>
      <c r="G21" s="713">
        <v>28</v>
      </c>
    </row>
    <row r="22" spans="2:18" x14ac:dyDescent="0.2">
      <c r="B22" s="137">
        <v>14</v>
      </c>
      <c r="C22" s="712" t="s">
        <v>379</v>
      </c>
      <c r="D22" s="138" t="s">
        <v>5</v>
      </c>
      <c r="E22" s="138" t="s">
        <v>20</v>
      </c>
      <c r="F22" s="138" t="s">
        <v>114</v>
      </c>
      <c r="G22" s="713">
        <v>31</v>
      </c>
    </row>
    <row r="23" spans="2:18" x14ac:dyDescent="0.2">
      <c r="B23" s="137">
        <v>15</v>
      </c>
      <c r="C23" s="712" t="s">
        <v>380</v>
      </c>
      <c r="D23" s="138" t="s">
        <v>4</v>
      </c>
      <c r="E23" s="138" t="s">
        <v>21</v>
      </c>
      <c r="F23" s="138" t="s">
        <v>115</v>
      </c>
      <c r="G23" s="713">
        <v>29</v>
      </c>
    </row>
    <row r="24" spans="2:18" x14ac:dyDescent="0.2">
      <c r="B24" s="137">
        <v>16</v>
      </c>
      <c r="C24" s="712" t="s">
        <v>381</v>
      </c>
      <c r="D24" s="138" t="s">
        <v>5</v>
      </c>
      <c r="E24" s="138" t="s">
        <v>12</v>
      </c>
      <c r="F24" s="138" t="s">
        <v>112</v>
      </c>
      <c r="G24" s="713">
        <v>25</v>
      </c>
    </row>
    <row r="25" spans="2:18" x14ac:dyDescent="0.2">
      <c r="B25" s="137">
        <v>17</v>
      </c>
      <c r="C25" s="712" t="s">
        <v>382</v>
      </c>
      <c r="D25" s="138"/>
      <c r="E25" s="138" t="s">
        <v>21</v>
      </c>
      <c r="F25" s="138" t="s">
        <v>112</v>
      </c>
      <c r="G25" s="713">
        <v>24</v>
      </c>
    </row>
    <row r="26" spans="2:18" x14ac:dyDescent="0.2">
      <c r="B26" s="137">
        <v>18</v>
      </c>
      <c r="C26" s="712" t="s">
        <v>383</v>
      </c>
      <c r="D26" s="138" t="s">
        <v>4</v>
      </c>
      <c r="E26" s="138" t="s">
        <v>21</v>
      </c>
      <c r="F26" s="138" t="s">
        <v>112</v>
      </c>
      <c r="G26" s="713">
        <v>21</v>
      </c>
    </row>
    <row r="27" spans="2:18" x14ac:dyDescent="0.2">
      <c r="B27" s="137">
        <v>19</v>
      </c>
      <c r="C27" s="712" t="s">
        <v>384</v>
      </c>
      <c r="D27" s="138" t="s">
        <v>4</v>
      </c>
      <c r="E27" s="138" t="s">
        <v>20</v>
      </c>
      <c r="F27" s="138" t="s">
        <v>112</v>
      </c>
      <c r="G27" s="713">
        <v>25</v>
      </c>
    </row>
    <row r="28" spans="2:18" x14ac:dyDescent="0.2">
      <c r="B28" s="137">
        <v>20</v>
      </c>
      <c r="C28" s="712" t="s">
        <v>385</v>
      </c>
      <c r="D28" s="138" t="s">
        <v>5</v>
      </c>
      <c r="E28" s="138" t="s">
        <v>20</v>
      </c>
      <c r="F28" s="138" t="s">
        <v>112</v>
      </c>
      <c r="G28" s="713">
        <v>22</v>
      </c>
    </row>
    <row r="29" spans="2:18" x14ac:dyDescent="0.2">
      <c r="B29" s="137">
        <v>21</v>
      </c>
      <c r="C29" s="712" t="s">
        <v>117</v>
      </c>
      <c r="D29" s="138" t="s">
        <v>4</v>
      </c>
      <c r="E29" s="138" t="s">
        <v>20</v>
      </c>
      <c r="F29" s="138" t="s">
        <v>112</v>
      </c>
      <c r="G29" s="713">
        <v>23</v>
      </c>
    </row>
    <row r="30" spans="2:18" x14ac:dyDescent="0.2">
      <c r="B30" s="137">
        <v>22</v>
      </c>
      <c r="C30" s="712" t="s">
        <v>386</v>
      </c>
      <c r="D30" s="138" t="s">
        <v>5</v>
      </c>
      <c r="E30" s="138" t="s">
        <v>21</v>
      </c>
      <c r="F30" s="138" t="s">
        <v>112</v>
      </c>
      <c r="G30" s="713">
        <v>24</v>
      </c>
    </row>
    <row r="31" spans="2:18" x14ac:dyDescent="0.2">
      <c r="B31" s="137">
        <v>23</v>
      </c>
      <c r="C31" s="712" t="s">
        <v>387</v>
      </c>
      <c r="D31" s="138" t="s">
        <v>4</v>
      </c>
      <c r="E31" s="138" t="s">
        <v>21</v>
      </c>
      <c r="F31" s="138"/>
      <c r="G31" s="713">
        <v>19</v>
      </c>
    </row>
    <row r="32" spans="2:18" x14ac:dyDescent="0.2">
      <c r="B32" s="137">
        <v>24</v>
      </c>
      <c r="C32" s="712" t="s">
        <v>388</v>
      </c>
      <c r="D32" s="138" t="s">
        <v>4</v>
      </c>
      <c r="E32" s="138" t="s">
        <v>12</v>
      </c>
      <c r="F32" s="138" t="s">
        <v>112</v>
      </c>
      <c r="G32" s="713">
        <v>21</v>
      </c>
    </row>
    <row r="33" spans="2:7" x14ac:dyDescent="0.2">
      <c r="B33" s="137">
        <v>25</v>
      </c>
      <c r="C33" s="712" t="s">
        <v>389</v>
      </c>
      <c r="D33" s="138" t="s">
        <v>5</v>
      </c>
      <c r="E33" s="138" t="s">
        <v>21</v>
      </c>
      <c r="F33" s="138" t="s">
        <v>112</v>
      </c>
      <c r="G33" s="713">
        <v>22</v>
      </c>
    </row>
    <row r="34" spans="2:7" x14ac:dyDescent="0.2">
      <c r="B34" s="137">
        <v>26</v>
      </c>
      <c r="C34" s="712" t="s">
        <v>390</v>
      </c>
      <c r="D34" s="138" t="s">
        <v>5</v>
      </c>
      <c r="E34" s="138" t="s">
        <v>21</v>
      </c>
      <c r="F34" s="138" t="s">
        <v>112</v>
      </c>
      <c r="G34" s="713">
        <v>20</v>
      </c>
    </row>
    <row r="35" spans="2:7" x14ac:dyDescent="0.2">
      <c r="B35" s="137">
        <v>27</v>
      </c>
      <c r="C35" s="712" t="s">
        <v>391</v>
      </c>
      <c r="D35" s="138" t="s">
        <v>4</v>
      </c>
      <c r="E35" s="138" t="s">
        <v>20</v>
      </c>
      <c r="F35" s="138" t="s">
        <v>112</v>
      </c>
      <c r="G35" s="713">
        <v>24</v>
      </c>
    </row>
    <row r="36" spans="2:7" x14ac:dyDescent="0.2">
      <c r="B36" s="137">
        <v>28</v>
      </c>
      <c r="C36" s="712" t="s">
        <v>392</v>
      </c>
      <c r="D36" s="138" t="s">
        <v>5</v>
      </c>
      <c r="E36" s="138" t="s">
        <v>21</v>
      </c>
      <c r="F36" s="138" t="s">
        <v>112</v>
      </c>
      <c r="G36" s="713">
        <v>22</v>
      </c>
    </row>
    <row r="37" spans="2:7" x14ac:dyDescent="0.2">
      <c r="B37" s="137">
        <v>29</v>
      </c>
      <c r="C37" s="712" t="s">
        <v>393</v>
      </c>
      <c r="D37" s="138" t="s">
        <v>5</v>
      </c>
      <c r="E37" s="138" t="s">
        <v>21</v>
      </c>
      <c r="F37" s="138" t="s">
        <v>112</v>
      </c>
      <c r="G37" s="713">
        <v>24</v>
      </c>
    </row>
    <row r="38" spans="2:7" x14ac:dyDescent="0.2">
      <c r="B38" s="137">
        <v>30</v>
      </c>
      <c r="C38" s="712" t="s">
        <v>394</v>
      </c>
      <c r="D38" s="138" t="s">
        <v>5</v>
      </c>
      <c r="E38" s="138" t="s">
        <v>20</v>
      </c>
      <c r="F38" s="138" t="s">
        <v>112</v>
      </c>
      <c r="G38" s="713">
        <v>21</v>
      </c>
    </row>
    <row r="39" spans="2:7" x14ac:dyDescent="0.2">
      <c r="B39" s="137">
        <v>31</v>
      </c>
      <c r="C39" s="712" t="s">
        <v>395</v>
      </c>
      <c r="D39" s="138" t="s">
        <v>5</v>
      </c>
      <c r="E39" s="138" t="s">
        <v>20</v>
      </c>
      <c r="F39" s="138" t="s">
        <v>114</v>
      </c>
      <c r="G39" s="713">
        <v>21</v>
      </c>
    </row>
    <row r="40" spans="2:7" x14ac:dyDescent="0.2">
      <c r="B40" s="137">
        <v>32</v>
      </c>
      <c r="C40" s="712" t="s">
        <v>396</v>
      </c>
      <c r="D40" s="138" t="s">
        <v>5</v>
      </c>
      <c r="E40" s="138" t="s">
        <v>21</v>
      </c>
      <c r="F40" s="138" t="s">
        <v>112</v>
      </c>
      <c r="G40" s="713">
        <v>21</v>
      </c>
    </row>
    <row r="41" spans="2:7" x14ac:dyDescent="0.2">
      <c r="B41" s="137">
        <v>33</v>
      </c>
      <c r="C41" s="712" t="s">
        <v>397</v>
      </c>
      <c r="D41" s="138" t="s">
        <v>5</v>
      </c>
      <c r="E41" s="138" t="s">
        <v>21</v>
      </c>
      <c r="F41" s="138" t="s">
        <v>112</v>
      </c>
      <c r="G41" s="713">
        <v>22</v>
      </c>
    </row>
    <row r="42" spans="2:7" x14ac:dyDescent="0.2">
      <c r="B42" s="137">
        <v>34</v>
      </c>
      <c r="C42" s="712" t="s">
        <v>398</v>
      </c>
      <c r="D42" s="138" t="s">
        <v>4</v>
      </c>
      <c r="E42" s="138" t="s">
        <v>21</v>
      </c>
      <c r="F42" s="138" t="s">
        <v>112</v>
      </c>
      <c r="G42" s="713">
        <v>24</v>
      </c>
    </row>
    <row r="43" spans="2:7" x14ac:dyDescent="0.2">
      <c r="B43" s="137">
        <v>35</v>
      </c>
      <c r="C43" s="712" t="s">
        <v>399</v>
      </c>
      <c r="D43" s="138" t="s">
        <v>4</v>
      </c>
      <c r="E43" s="138" t="s">
        <v>20</v>
      </c>
      <c r="F43" s="138" t="s">
        <v>112</v>
      </c>
      <c r="G43" s="713">
        <v>22</v>
      </c>
    </row>
    <row r="44" spans="2:7" x14ac:dyDescent="0.2">
      <c r="B44" s="137">
        <v>36</v>
      </c>
      <c r="C44" s="712" t="s">
        <v>400</v>
      </c>
      <c r="D44" s="138" t="s">
        <v>5</v>
      </c>
      <c r="E44" s="138" t="s">
        <v>21</v>
      </c>
      <c r="F44" s="138" t="s">
        <v>112</v>
      </c>
      <c r="G44" s="713">
        <v>23</v>
      </c>
    </row>
    <row r="45" spans="2:7" x14ac:dyDescent="0.2">
      <c r="B45" s="137">
        <v>37</v>
      </c>
      <c r="C45" s="712" t="s">
        <v>401</v>
      </c>
      <c r="D45" s="138" t="s">
        <v>5</v>
      </c>
      <c r="E45" s="138" t="s">
        <v>20</v>
      </c>
      <c r="F45" s="138" t="s">
        <v>112</v>
      </c>
      <c r="G45" s="713">
        <v>24</v>
      </c>
    </row>
    <row r="46" spans="2:7" x14ac:dyDescent="0.2">
      <c r="B46" s="137">
        <v>38</v>
      </c>
      <c r="C46" s="712" t="s">
        <v>402</v>
      </c>
      <c r="D46" s="138" t="s">
        <v>4</v>
      </c>
      <c r="E46" s="138" t="s">
        <v>12</v>
      </c>
      <c r="F46" s="138" t="s">
        <v>113</v>
      </c>
      <c r="G46" s="713">
        <v>27</v>
      </c>
    </row>
    <row r="47" spans="2:7" x14ac:dyDescent="0.2">
      <c r="B47" s="137">
        <v>39</v>
      </c>
      <c r="C47" s="712" t="s">
        <v>403</v>
      </c>
      <c r="D47" s="138" t="s">
        <v>5</v>
      </c>
      <c r="E47" s="138" t="s">
        <v>12</v>
      </c>
      <c r="F47" s="138" t="s">
        <v>113</v>
      </c>
      <c r="G47" s="713">
        <v>24</v>
      </c>
    </row>
    <row r="48" spans="2:7" x14ac:dyDescent="0.2">
      <c r="B48" s="137">
        <v>40</v>
      </c>
      <c r="C48" s="712" t="s">
        <v>404</v>
      </c>
      <c r="D48" s="138" t="s">
        <v>5</v>
      </c>
      <c r="E48" s="138" t="s">
        <v>12</v>
      </c>
      <c r="F48" s="138" t="s">
        <v>114</v>
      </c>
      <c r="G48" s="713">
        <v>22</v>
      </c>
    </row>
    <row r="49" spans="2:7" x14ac:dyDescent="0.2">
      <c r="B49" s="137">
        <v>41</v>
      </c>
      <c r="C49" s="712" t="s">
        <v>405</v>
      </c>
      <c r="D49" s="138" t="s">
        <v>5</v>
      </c>
      <c r="E49" s="138" t="s">
        <v>12</v>
      </c>
      <c r="F49" s="138" t="s">
        <v>112</v>
      </c>
      <c r="G49" s="713">
        <v>25</v>
      </c>
    </row>
    <row r="50" spans="2:7" x14ac:dyDescent="0.2">
      <c r="B50" s="137">
        <v>42</v>
      </c>
      <c r="C50" s="712" t="s">
        <v>406</v>
      </c>
      <c r="D50" s="138" t="s">
        <v>5</v>
      </c>
      <c r="E50" s="138" t="s">
        <v>21</v>
      </c>
      <c r="F50" s="138" t="s">
        <v>112</v>
      </c>
      <c r="G50" s="713">
        <v>24</v>
      </c>
    </row>
    <row r="51" spans="2:7" x14ac:dyDescent="0.2">
      <c r="B51" s="137">
        <v>43</v>
      </c>
      <c r="C51" s="712" t="s">
        <v>407</v>
      </c>
      <c r="D51" s="138" t="s">
        <v>4</v>
      </c>
      <c r="E51" s="138" t="s">
        <v>20</v>
      </c>
      <c r="F51" s="138" t="s">
        <v>113</v>
      </c>
      <c r="G51" s="713">
        <v>28</v>
      </c>
    </row>
    <row r="52" spans="2:7" x14ac:dyDescent="0.2">
      <c r="B52" s="137">
        <v>44</v>
      </c>
      <c r="C52" s="712" t="s">
        <v>182</v>
      </c>
      <c r="D52" s="138" t="s">
        <v>4</v>
      </c>
      <c r="E52" s="138" t="s">
        <v>12</v>
      </c>
      <c r="F52" s="138" t="s">
        <v>114</v>
      </c>
      <c r="G52" s="713">
        <v>28</v>
      </c>
    </row>
    <row r="53" spans="2:7" x14ac:dyDescent="0.2">
      <c r="B53" s="137">
        <v>45</v>
      </c>
      <c r="C53" s="712" t="s">
        <v>183</v>
      </c>
      <c r="D53" s="138" t="s">
        <v>4</v>
      </c>
      <c r="E53" s="138" t="s">
        <v>12</v>
      </c>
      <c r="F53" s="138" t="s">
        <v>114</v>
      </c>
      <c r="G53" s="713">
        <v>29</v>
      </c>
    </row>
    <row r="54" spans="2:7" x14ac:dyDescent="0.2">
      <c r="B54" s="137">
        <v>46</v>
      </c>
      <c r="C54" s="712" t="s">
        <v>116</v>
      </c>
      <c r="D54" s="138" t="s">
        <v>5</v>
      </c>
      <c r="E54" s="138" t="s">
        <v>20</v>
      </c>
      <c r="F54" s="138" t="s">
        <v>112</v>
      </c>
      <c r="G54" s="713">
        <v>36</v>
      </c>
    </row>
    <row r="55" spans="2:7" x14ac:dyDescent="0.2">
      <c r="B55" s="137">
        <v>47</v>
      </c>
      <c r="C55" s="712" t="s">
        <v>184</v>
      </c>
      <c r="D55" s="138" t="s">
        <v>4</v>
      </c>
      <c r="E55" s="138" t="s">
        <v>21</v>
      </c>
      <c r="F55" s="138" t="s">
        <v>113</v>
      </c>
      <c r="G55" s="713">
        <v>28</v>
      </c>
    </row>
    <row r="56" spans="2:7" x14ac:dyDescent="0.2">
      <c r="B56" s="137">
        <v>48</v>
      </c>
      <c r="C56" s="712" t="s">
        <v>185</v>
      </c>
      <c r="D56" s="138" t="s">
        <v>5</v>
      </c>
      <c r="E56" s="138" t="s">
        <v>12</v>
      </c>
      <c r="F56" s="138" t="s">
        <v>112</v>
      </c>
      <c r="G56" s="713">
        <v>30</v>
      </c>
    </row>
    <row r="57" spans="2:7" x14ac:dyDescent="0.2">
      <c r="B57" s="137">
        <v>49</v>
      </c>
      <c r="C57" s="712" t="s">
        <v>117</v>
      </c>
      <c r="D57" s="138" t="s">
        <v>4</v>
      </c>
      <c r="E57" s="138" t="s">
        <v>21</v>
      </c>
      <c r="F57" s="138" t="s">
        <v>114</v>
      </c>
      <c r="G57" s="713">
        <v>29</v>
      </c>
    </row>
    <row r="58" spans="2:7" ht="15.75" thickBot="1" x14ac:dyDescent="0.25">
      <c r="B58" s="137">
        <v>50</v>
      </c>
      <c r="C58" s="714" t="s">
        <v>186</v>
      </c>
      <c r="D58" s="715" t="s">
        <v>4</v>
      </c>
      <c r="E58" s="715" t="s">
        <v>12</v>
      </c>
      <c r="F58" s="715" t="s">
        <v>112</v>
      </c>
      <c r="G58" s="716">
        <v>25</v>
      </c>
    </row>
    <row r="59" spans="2:7" ht="19.5" customHeight="1" x14ac:dyDescent="0.2">
      <c r="B59" s="149"/>
      <c r="C59" s="149"/>
      <c r="D59" s="149"/>
      <c r="E59" s="149"/>
      <c r="F59" s="149"/>
      <c r="G59" s="149"/>
    </row>
    <row r="60" spans="2:7" ht="15" customHeight="1" x14ac:dyDescent="0.2">
      <c r="B60" s="149"/>
      <c r="C60" s="149"/>
    </row>
    <row r="61" spans="2:7" ht="15" customHeight="1" x14ac:dyDescent="0.2">
      <c r="B61" s="149"/>
    </row>
    <row r="62" spans="2:7" ht="15" customHeight="1" x14ac:dyDescent="0.2"/>
    <row r="63" spans="2:7" ht="15" customHeight="1" x14ac:dyDescent="0.2"/>
    <row r="64" spans="2:7" ht="15" customHeight="1" x14ac:dyDescent="0.2"/>
    <row r="65" ht="18" customHeight="1" x14ac:dyDescent="0.2"/>
  </sheetData>
  <mergeCells count="3">
    <mergeCell ref="B3:D3"/>
    <mergeCell ref="I15:K15"/>
    <mergeCell ref="I16:K17"/>
  </mergeCells>
  <conditionalFormatting sqref="C9:G58">
    <cfRule type="containsBlanks" dxfId="16" priority="1">
      <formula>LEN(TRIM(C9))=0</formula>
    </cfRule>
  </conditionalFormatting>
  <pageMargins left="0.7" right="0.7" top="0.75" bottom="0.75" header="0.3" footer="0.3"/>
  <pageSetup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65"/>
  <sheetViews>
    <sheetView showGridLines="0" workbookViewId="0">
      <selection activeCell="K12" sqref="K12"/>
    </sheetView>
  </sheetViews>
  <sheetFormatPr defaultRowHeight="15" x14ac:dyDescent="0.2"/>
  <cols>
    <col min="1" max="1" width="5.85546875" style="131" customWidth="1"/>
    <col min="2" max="2" width="5.140625" style="131" customWidth="1"/>
    <col min="3" max="3" width="17.85546875" style="131" customWidth="1"/>
    <col min="4" max="4" width="13.7109375" style="131" customWidth="1"/>
    <col min="5" max="5" width="15.7109375" style="131" customWidth="1"/>
    <col min="6" max="6" width="13.28515625" style="131" customWidth="1"/>
    <col min="7" max="7" width="11.85546875" style="131" customWidth="1"/>
    <col min="8" max="8" width="5.140625" style="131" customWidth="1"/>
    <col min="9" max="9" width="17.42578125" style="131" customWidth="1"/>
    <col min="10" max="10" width="12.7109375" style="131" customWidth="1"/>
    <col min="11" max="11" width="10.42578125" style="131" customWidth="1"/>
    <col min="12" max="12" width="5.85546875" style="131" customWidth="1"/>
    <col min="13" max="16384" width="9.140625" style="131"/>
  </cols>
  <sheetData>
    <row r="1" spans="2:18" ht="19.5" customHeight="1" x14ac:dyDescent="0.2"/>
    <row r="2" spans="2:18" ht="18.75" x14ac:dyDescent="0.2">
      <c r="B2" s="132" t="s">
        <v>124</v>
      </c>
      <c r="C2" s="132"/>
      <c r="D2" s="45"/>
      <c r="E2" s="45"/>
    </row>
    <row r="3" spans="2:18" ht="18" customHeight="1" x14ac:dyDescent="0.2">
      <c r="B3" s="915" t="s">
        <v>411</v>
      </c>
      <c r="C3" s="915"/>
      <c r="D3" s="915"/>
      <c r="E3" s="45"/>
    </row>
    <row r="4" spans="2:18" x14ac:dyDescent="0.25">
      <c r="B4" s="58" t="s">
        <v>408</v>
      </c>
      <c r="C4" s="150"/>
      <c r="D4" s="45"/>
      <c r="E4" s="45"/>
    </row>
    <row r="5" spans="2:18" x14ac:dyDescent="0.25">
      <c r="B5" s="151" t="s">
        <v>409</v>
      </c>
      <c r="C5" s="150"/>
      <c r="D5" s="45"/>
      <c r="E5" s="45"/>
    </row>
    <row r="6" spans="2:18" x14ac:dyDescent="0.2">
      <c r="B6" s="152" t="s">
        <v>410</v>
      </c>
      <c r="C6" s="150"/>
      <c r="D6" s="45"/>
      <c r="E6" s="45"/>
    </row>
    <row r="7" spans="2:18" ht="6.75" customHeight="1" x14ac:dyDescent="0.2">
      <c r="C7" s="150"/>
      <c r="D7" s="45"/>
      <c r="E7" s="45"/>
    </row>
    <row r="8" spans="2:18" ht="15" customHeight="1" x14ac:dyDescent="0.2">
      <c r="B8" s="155" t="s">
        <v>47</v>
      </c>
      <c r="C8" s="156" t="s">
        <v>99</v>
      </c>
      <c r="D8" s="156" t="s">
        <v>118</v>
      </c>
      <c r="E8" s="156" t="s">
        <v>369</v>
      </c>
      <c r="F8" s="156" t="s">
        <v>110</v>
      </c>
      <c r="G8" s="155" t="s">
        <v>89</v>
      </c>
      <c r="I8" s="135" t="s">
        <v>412</v>
      </c>
      <c r="K8" s="136" t="s">
        <v>91</v>
      </c>
    </row>
    <row r="9" spans="2:18" ht="15" customHeight="1" x14ac:dyDescent="0.2">
      <c r="B9" s="137">
        <v>1</v>
      </c>
      <c r="C9" s="138" t="s">
        <v>144</v>
      </c>
      <c r="D9" s="138" t="s">
        <v>5</v>
      </c>
      <c r="E9" s="138" t="s">
        <v>12</v>
      </c>
      <c r="F9" s="138" t="s">
        <v>112</v>
      </c>
      <c r="G9" s="139">
        <v>26</v>
      </c>
      <c r="H9" s="165">
        <v>3</v>
      </c>
      <c r="I9" s="157" t="s">
        <v>175</v>
      </c>
      <c r="J9" s="144" t="str">
        <f>IF(H9=1,R17,IF(H9=2,R18,R19))</f>
        <v>Solo</v>
      </c>
      <c r="K9" s="158"/>
      <c r="R9" s="143" t="s">
        <v>112</v>
      </c>
    </row>
    <row r="10" spans="2:18" ht="15" customHeight="1" x14ac:dyDescent="0.2">
      <c r="B10" s="137">
        <v>2</v>
      </c>
      <c r="C10" s="138" t="s">
        <v>162</v>
      </c>
      <c r="D10" s="138" t="s">
        <v>4</v>
      </c>
      <c r="E10" s="138" t="s">
        <v>12</v>
      </c>
      <c r="F10" s="138" t="s">
        <v>113</v>
      </c>
      <c r="G10" s="139">
        <v>27</v>
      </c>
      <c r="H10" s="165"/>
      <c r="K10" s="159" t="s">
        <v>933</v>
      </c>
      <c r="R10" s="143" t="s">
        <v>113</v>
      </c>
    </row>
    <row r="11" spans="2:18" ht="15" customHeight="1" x14ac:dyDescent="0.2">
      <c r="B11" s="137">
        <v>3</v>
      </c>
      <c r="C11" s="138" t="s">
        <v>177</v>
      </c>
      <c r="D11" s="138" t="s">
        <v>4</v>
      </c>
      <c r="E11" s="138" t="s">
        <v>20</v>
      </c>
      <c r="F11" s="138" t="s">
        <v>114</v>
      </c>
      <c r="G11" s="139">
        <v>25</v>
      </c>
      <c r="H11" s="165"/>
      <c r="I11" s="160"/>
      <c r="J11" s="153"/>
      <c r="K11" s="161"/>
      <c r="R11" s="143" t="s">
        <v>115</v>
      </c>
    </row>
    <row r="12" spans="2:18" ht="15" customHeight="1" x14ac:dyDescent="0.2">
      <c r="B12" s="137">
        <v>4</v>
      </c>
      <c r="C12" s="138" t="s">
        <v>178</v>
      </c>
      <c r="D12" s="138" t="s">
        <v>5</v>
      </c>
      <c r="E12" s="138" t="s">
        <v>12</v>
      </c>
      <c r="F12" s="138" t="s">
        <v>115</v>
      </c>
      <c r="G12" s="139">
        <v>30</v>
      </c>
      <c r="H12" s="165">
        <v>4</v>
      </c>
      <c r="I12" s="157" t="s">
        <v>110</v>
      </c>
      <c r="J12" s="144" t="str">
        <f>IF(H12=1,R9,IF(H12=2,R10,IF(H12=3,R11,R12)))</f>
        <v>Teknik</v>
      </c>
      <c r="K12" s="158"/>
      <c r="R12" s="131" t="s">
        <v>114</v>
      </c>
    </row>
    <row r="13" spans="2:18" x14ac:dyDescent="0.2">
      <c r="B13" s="137">
        <v>5</v>
      </c>
      <c r="C13" s="138" t="s">
        <v>179</v>
      </c>
      <c r="D13" s="138" t="s">
        <v>5</v>
      </c>
      <c r="E13" s="138" t="s">
        <v>12</v>
      </c>
      <c r="F13" s="138" t="s">
        <v>112</v>
      </c>
      <c r="G13" s="139">
        <v>28</v>
      </c>
      <c r="I13" s="162"/>
      <c r="J13" s="163"/>
      <c r="K13" s="164" t="s">
        <v>934</v>
      </c>
    </row>
    <row r="14" spans="2:18" x14ac:dyDescent="0.2">
      <c r="B14" s="137">
        <v>6</v>
      </c>
      <c r="C14" s="138" t="s">
        <v>180</v>
      </c>
      <c r="D14" s="138" t="s">
        <v>5</v>
      </c>
      <c r="E14" s="138" t="s">
        <v>12</v>
      </c>
      <c r="F14" s="138" t="s">
        <v>112</v>
      </c>
      <c r="G14" s="139">
        <v>35</v>
      </c>
      <c r="I14" s="154"/>
      <c r="J14" s="154"/>
      <c r="K14" s="154"/>
      <c r="R14" s="147" t="s">
        <v>5</v>
      </c>
    </row>
    <row r="15" spans="2:18" x14ac:dyDescent="0.2">
      <c r="B15" s="137">
        <v>7</v>
      </c>
      <c r="C15" s="138" t="s">
        <v>181</v>
      </c>
      <c r="D15" s="138" t="s">
        <v>5</v>
      </c>
      <c r="E15" s="138" t="s">
        <v>20</v>
      </c>
      <c r="F15" s="138" t="s">
        <v>114</v>
      </c>
      <c r="G15" s="139">
        <v>28</v>
      </c>
      <c r="I15" s="916"/>
      <c r="J15" s="916"/>
      <c r="K15" s="916"/>
      <c r="R15" s="147" t="s">
        <v>4</v>
      </c>
    </row>
    <row r="16" spans="2:18" x14ac:dyDescent="0.2">
      <c r="B16" s="137">
        <v>8</v>
      </c>
      <c r="C16" s="138" t="s">
        <v>161</v>
      </c>
      <c r="D16" s="138" t="s">
        <v>5</v>
      </c>
      <c r="E16" s="138" t="s">
        <v>21</v>
      </c>
      <c r="F16" s="138" t="s">
        <v>115</v>
      </c>
      <c r="G16" s="139">
        <v>30</v>
      </c>
      <c r="I16" s="917"/>
      <c r="J16" s="917"/>
      <c r="K16" s="917"/>
    </row>
    <row r="17" spans="2:18" x14ac:dyDescent="0.2">
      <c r="B17" s="137">
        <v>9</v>
      </c>
      <c r="C17" s="138" t="s">
        <v>374</v>
      </c>
      <c r="D17" s="138" t="s">
        <v>5</v>
      </c>
      <c r="E17" s="138" t="s">
        <v>12</v>
      </c>
      <c r="F17" s="138" t="s">
        <v>112</v>
      </c>
      <c r="G17" s="139">
        <v>24</v>
      </c>
      <c r="I17" s="917"/>
      <c r="J17" s="917"/>
      <c r="K17" s="917"/>
      <c r="R17" s="131" t="s">
        <v>12</v>
      </c>
    </row>
    <row r="18" spans="2:18" x14ac:dyDescent="0.2">
      <c r="B18" s="137">
        <v>10</v>
      </c>
      <c r="C18" s="138" t="s">
        <v>375</v>
      </c>
      <c r="D18" s="138" t="s">
        <v>5</v>
      </c>
      <c r="E18" s="138" t="s">
        <v>21</v>
      </c>
      <c r="F18" s="138" t="s">
        <v>113</v>
      </c>
      <c r="G18" s="139">
        <v>27</v>
      </c>
      <c r="I18" s="154"/>
      <c r="J18" s="154"/>
      <c r="K18" s="154"/>
      <c r="R18" s="131" t="s">
        <v>21</v>
      </c>
    </row>
    <row r="19" spans="2:18" x14ac:dyDescent="0.2">
      <c r="B19" s="137">
        <v>11</v>
      </c>
      <c r="C19" s="138" t="s">
        <v>376</v>
      </c>
      <c r="D19" s="138" t="s">
        <v>4</v>
      </c>
      <c r="E19" s="138" t="s">
        <v>20</v>
      </c>
      <c r="F19" s="138" t="s">
        <v>112</v>
      </c>
      <c r="G19" s="139">
        <v>21</v>
      </c>
      <c r="R19" s="131" t="s">
        <v>20</v>
      </c>
    </row>
    <row r="20" spans="2:18" x14ac:dyDescent="0.2">
      <c r="B20" s="137">
        <v>12</v>
      </c>
      <c r="C20" s="138" t="s">
        <v>377</v>
      </c>
      <c r="D20" s="138" t="s">
        <v>4</v>
      </c>
      <c r="E20" s="138" t="s">
        <v>12</v>
      </c>
      <c r="F20" s="138" t="s">
        <v>112</v>
      </c>
      <c r="G20" s="139">
        <v>24</v>
      </c>
    </row>
    <row r="21" spans="2:18" x14ac:dyDescent="0.2">
      <c r="B21" s="137">
        <v>13</v>
      </c>
      <c r="C21" s="138" t="s">
        <v>378</v>
      </c>
      <c r="D21" s="138" t="s">
        <v>5</v>
      </c>
      <c r="E21" s="138" t="s">
        <v>21</v>
      </c>
      <c r="F21" s="138" t="s">
        <v>114</v>
      </c>
      <c r="G21" s="139">
        <v>28</v>
      </c>
    </row>
    <row r="22" spans="2:18" x14ac:dyDescent="0.2">
      <c r="B22" s="137">
        <v>14</v>
      </c>
      <c r="C22" s="138" t="s">
        <v>379</v>
      </c>
      <c r="D22" s="138" t="s">
        <v>5</v>
      </c>
      <c r="E22" s="138" t="s">
        <v>20</v>
      </c>
      <c r="F22" s="138" t="s">
        <v>114</v>
      </c>
      <c r="G22" s="139">
        <v>31</v>
      </c>
    </row>
    <row r="23" spans="2:18" x14ac:dyDescent="0.2">
      <c r="B23" s="137">
        <v>15</v>
      </c>
      <c r="C23" s="138" t="s">
        <v>380</v>
      </c>
      <c r="D23" s="138" t="s">
        <v>4</v>
      </c>
      <c r="E23" s="138" t="s">
        <v>21</v>
      </c>
      <c r="F23" s="138" t="s">
        <v>115</v>
      </c>
      <c r="G23" s="139">
        <v>29</v>
      </c>
    </row>
    <row r="24" spans="2:18" x14ac:dyDescent="0.2">
      <c r="B24" s="137">
        <v>16</v>
      </c>
      <c r="C24" s="138" t="s">
        <v>381</v>
      </c>
      <c r="D24" s="138" t="s">
        <v>5</v>
      </c>
      <c r="E24" s="138" t="s">
        <v>12</v>
      </c>
      <c r="F24" s="138" t="s">
        <v>112</v>
      </c>
      <c r="G24" s="139">
        <v>25</v>
      </c>
    </row>
    <row r="25" spans="2:18" x14ac:dyDescent="0.2">
      <c r="B25" s="137">
        <v>17</v>
      </c>
      <c r="C25" s="138" t="s">
        <v>382</v>
      </c>
      <c r="D25" s="138" t="s">
        <v>5</v>
      </c>
      <c r="E25" s="138" t="s">
        <v>21</v>
      </c>
      <c r="F25" s="138" t="s">
        <v>112</v>
      </c>
      <c r="G25" s="139">
        <v>24</v>
      </c>
    </row>
    <row r="26" spans="2:18" x14ac:dyDescent="0.2">
      <c r="B26" s="137">
        <v>18</v>
      </c>
      <c r="C26" s="138" t="s">
        <v>383</v>
      </c>
      <c r="D26" s="138" t="s">
        <v>4</v>
      </c>
      <c r="E26" s="138" t="s">
        <v>21</v>
      </c>
      <c r="F26" s="138" t="s">
        <v>112</v>
      </c>
      <c r="G26" s="139">
        <v>21</v>
      </c>
    </row>
    <row r="27" spans="2:18" x14ac:dyDescent="0.2">
      <c r="B27" s="137">
        <v>19</v>
      </c>
      <c r="C27" s="138" t="s">
        <v>384</v>
      </c>
      <c r="D27" s="138" t="s">
        <v>4</v>
      </c>
      <c r="E27" s="138" t="s">
        <v>20</v>
      </c>
      <c r="F27" s="138" t="s">
        <v>112</v>
      </c>
      <c r="G27" s="139">
        <v>25</v>
      </c>
    </row>
    <row r="28" spans="2:18" x14ac:dyDescent="0.2">
      <c r="B28" s="137">
        <v>20</v>
      </c>
      <c r="C28" s="138" t="s">
        <v>385</v>
      </c>
      <c r="D28" s="138" t="s">
        <v>5</v>
      </c>
      <c r="E28" s="138" t="s">
        <v>20</v>
      </c>
      <c r="F28" s="138" t="s">
        <v>112</v>
      </c>
      <c r="G28" s="139">
        <v>22</v>
      </c>
    </row>
    <row r="29" spans="2:18" x14ac:dyDescent="0.2">
      <c r="B29" s="137">
        <v>21</v>
      </c>
      <c r="C29" s="138" t="s">
        <v>117</v>
      </c>
      <c r="D29" s="138" t="s">
        <v>4</v>
      </c>
      <c r="E29" s="138" t="s">
        <v>20</v>
      </c>
      <c r="F29" s="138" t="s">
        <v>112</v>
      </c>
      <c r="G29" s="139">
        <v>23</v>
      </c>
    </row>
    <row r="30" spans="2:18" x14ac:dyDescent="0.2">
      <c r="B30" s="137">
        <v>22</v>
      </c>
      <c r="C30" s="138" t="s">
        <v>386</v>
      </c>
      <c r="D30" s="138" t="s">
        <v>5</v>
      </c>
      <c r="E30" s="138" t="s">
        <v>21</v>
      </c>
      <c r="F30" s="138" t="s">
        <v>112</v>
      </c>
      <c r="G30" s="139">
        <v>24</v>
      </c>
    </row>
    <row r="31" spans="2:18" x14ac:dyDescent="0.2">
      <c r="B31" s="137">
        <v>23</v>
      </c>
      <c r="C31" s="138" t="s">
        <v>387</v>
      </c>
      <c r="D31" s="138" t="s">
        <v>4</v>
      </c>
      <c r="E31" s="138" t="s">
        <v>21</v>
      </c>
      <c r="F31" s="138" t="s">
        <v>112</v>
      </c>
      <c r="G31" s="139">
        <v>19</v>
      </c>
    </row>
    <row r="32" spans="2:18" x14ac:dyDescent="0.2">
      <c r="B32" s="137">
        <v>24</v>
      </c>
      <c r="C32" s="138" t="s">
        <v>388</v>
      </c>
      <c r="D32" s="138" t="s">
        <v>4</v>
      </c>
      <c r="E32" s="138" t="s">
        <v>12</v>
      </c>
      <c r="F32" s="138" t="s">
        <v>112</v>
      </c>
      <c r="G32" s="139">
        <v>21</v>
      </c>
    </row>
    <row r="33" spans="2:7" x14ac:dyDescent="0.2">
      <c r="B33" s="137">
        <v>25</v>
      </c>
      <c r="C33" s="138" t="s">
        <v>389</v>
      </c>
      <c r="D33" s="138" t="s">
        <v>5</v>
      </c>
      <c r="E33" s="138" t="s">
        <v>21</v>
      </c>
      <c r="F33" s="138" t="s">
        <v>112</v>
      </c>
      <c r="G33" s="139">
        <v>22</v>
      </c>
    </row>
    <row r="34" spans="2:7" x14ac:dyDescent="0.2">
      <c r="B34" s="137">
        <v>26</v>
      </c>
      <c r="C34" s="138" t="s">
        <v>390</v>
      </c>
      <c r="D34" s="138" t="s">
        <v>5</v>
      </c>
      <c r="E34" s="138" t="s">
        <v>21</v>
      </c>
      <c r="F34" s="138" t="s">
        <v>112</v>
      </c>
      <c r="G34" s="139">
        <v>20</v>
      </c>
    </row>
    <row r="35" spans="2:7" x14ac:dyDescent="0.2">
      <c r="B35" s="137">
        <v>27</v>
      </c>
      <c r="C35" s="138" t="s">
        <v>391</v>
      </c>
      <c r="D35" s="138" t="s">
        <v>4</v>
      </c>
      <c r="E35" s="138" t="s">
        <v>20</v>
      </c>
      <c r="F35" s="138" t="s">
        <v>112</v>
      </c>
      <c r="G35" s="139">
        <v>24</v>
      </c>
    </row>
    <row r="36" spans="2:7" x14ac:dyDescent="0.2">
      <c r="B36" s="137">
        <v>28</v>
      </c>
      <c r="C36" s="138" t="s">
        <v>392</v>
      </c>
      <c r="D36" s="138" t="s">
        <v>5</v>
      </c>
      <c r="E36" s="138" t="s">
        <v>21</v>
      </c>
      <c r="F36" s="138" t="s">
        <v>112</v>
      </c>
      <c r="G36" s="139">
        <v>22</v>
      </c>
    </row>
    <row r="37" spans="2:7" x14ac:dyDescent="0.2">
      <c r="B37" s="137">
        <v>29</v>
      </c>
      <c r="C37" s="138" t="s">
        <v>393</v>
      </c>
      <c r="D37" s="138" t="s">
        <v>5</v>
      </c>
      <c r="E37" s="138" t="s">
        <v>21</v>
      </c>
      <c r="F37" s="138" t="s">
        <v>112</v>
      </c>
      <c r="G37" s="139">
        <v>24</v>
      </c>
    </row>
    <row r="38" spans="2:7" x14ac:dyDescent="0.2">
      <c r="B38" s="137">
        <v>30</v>
      </c>
      <c r="C38" s="138" t="s">
        <v>394</v>
      </c>
      <c r="D38" s="138" t="s">
        <v>5</v>
      </c>
      <c r="E38" s="138" t="s">
        <v>20</v>
      </c>
      <c r="F38" s="138" t="s">
        <v>112</v>
      </c>
      <c r="G38" s="139">
        <v>21</v>
      </c>
    </row>
    <row r="39" spans="2:7" x14ac:dyDescent="0.2">
      <c r="B39" s="137">
        <v>31</v>
      </c>
      <c r="C39" s="138" t="s">
        <v>395</v>
      </c>
      <c r="D39" s="138" t="s">
        <v>5</v>
      </c>
      <c r="E39" s="138" t="s">
        <v>20</v>
      </c>
      <c r="F39" s="138" t="s">
        <v>114</v>
      </c>
      <c r="G39" s="139">
        <v>21</v>
      </c>
    </row>
    <row r="40" spans="2:7" x14ac:dyDescent="0.2">
      <c r="B40" s="137">
        <v>32</v>
      </c>
      <c r="C40" s="138" t="s">
        <v>396</v>
      </c>
      <c r="D40" s="138" t="s">
        <v>5</v>
      </c>
      <c r="E40" s="138" t="s">
        <v>21</v>
      </c>
      <c r="F40" s="138" t="s">
        <v>112</v>
      </c>
      <c r="G40" s="139">
        <v>21</v>
      </c>
    </row>
    <row r="41" spans="2:7" x14ac:dyDescent="0.2">
      <c r="B41" s="137">
        <v>33</v>
      </c>
      <c r="C41" s="138" t="s">
        <v>397</v>
      </c>
      <c r="D41" s="138" t="s">
        <v>5</v>
      </c>
      <c r="E41" s="138" t="s">
        <v>21</v>
      </c>
      <c r="F41" s="138" t="s">
        <v>112</v>
      </c>
      <c r="G41" s="139">
        <v>22</v>
      </c>
    </row>
    <row r="42" spans="2:7" x14ac:dyDescent="0.2">
      <c r="B42" s="137">
        <v>34</v>
      </c>
      <c r="C42" s="138" t="s">
        <v>398</v>
      </c>
      <c r="D42" s="138" t="s">
        <v>4</v>
      </c>
      <c r="E42" s="138" t="s">
        <v>21</v>
      </c>
      <c r="F42" s="138" t="s">
        <v>112</v>
      </c>
      <c r="G42" s="139">
        <v>24</v>
      </c>
    </row>
    <row r="43" spans="2:7" x14ac:dyDescent="0.2">
      <c r="B43" s="137">
        <v>35</v>
      </c>
      <c r="C43" s="138" t="s">
        <v>399</v>
      </c>
      <c r="D43" s="138" t="s">
        <v>4</v>
      </c>
      <c r="E43" s="138" t="s">
        <v>20</v>
      </c>
      <c r="F43" s="138" t="s">
        <v>112</v>
      </c>
      <c r="G43" s="139">
        <v>22</v>
      </c>
    </row>
    <row r="44" spans="2:7" x14ac:dyDescent="0.2">
      <c r="B44" s="137">
        <v>36</v>
      </c>
      <c r="C44" s="138" t="s">
        <v>400</v>
      </c>
      <c r="D44" s="138" t="s">
        <v>5</v>
      </c>
      <c r="E44" s="138" t="s">
        <v>21</v>
      </c>
      <c r="F44" s="138" t="s">
        <v>112</v>
      </c>
      <c r="G44" s="139">
        <v>23</v>
      </c>
    </row>
    <row r="45" spans="2:7" x14ac:dyDescent="0.2">
      <c r="B45" s="137">
        <v>37</v>
      </c>
      <c r="C45" s="138" t="s">
        <v>401</v>
      </c>
      <c r="D45" s="138" t="s">
        <v>5</v>
      </c>
      <c r="E45" s="138" t="s">
        <v>20</v>
      </c>
      <c r="F45" s="138" t="s">
        <v>112</v>
      </c>
      <c r="G45" s="139">
        <v>24</v>
      </c>
    </row>
    <row r="46" spans="2:7" x14ac:dyDescent="0.2">
      <c r="B46" s="137">
        <v>38</v>
      </c>
      <c r="C46" s="138" t="s">
        <v>402</v>
      </c>
      <c r="D46" s="138" t="s">
        <v>4</v>
      </c>
      <c r="E46" s="138" t="s">
        <v>12</v>
      </c>
      <c r="F46" s="138" t="s">
        <v>113</v>
      </c>
      <c r="G46" s="139">
        <v>27</v>
      </c>
    </row>
    <row r="47" spans="2:7" x14ac:dyDescent="0.2">
      <c r="B47" s="137">
        <v>39</v>
      </c>
      <c r="C47" s="138" t="s">
        <v>403</v>
      </c>
      <c r="D47" s="138" t="s">
        <v>5</v>
      </c>
      <c r="E47" s="138" t="s">
        <v>12</v>
      </c>
      <c r="F47" s="138" t="s">
        <v>113</v>
      </c>
      <c r="G47" s="139">
        <v>24</v>
      </c>
    </row>
    <row r="48" spans="2:7" x14ac:dyDescent="0.2">
      <c r="B48" s="137">
        <v>40</v>
      </c>
      <c r="C48" s="138" t="s">
        <v>404</v>
      </c>
      <c r="D48" s="138" t="s">
        <v>5</v>
      </c>
      <c r="E48" s="138" t="s">
        <v>12</v>
      </c>
      <c r="F48" s="138" t="s">
        <v>114</v>
      </c>
      <c r="G48" s="139">
        <v>22</v>
      </c>
    </row>
    <row r="49" spans="2:7" x14ac:dyDescent="0.2">
      <c r="B49" s="137">
        <v>41</v>
      </c>
      <c r="C49" s="138" t="s">
        <v>405</v>
      </c>
      <c r="D49" s="138" t="s">
        <v>5</v>
      </c>
      <c r="E49" s="138" t="s">
        <v>12</v>
      </c>
      <c r="F49" s="138" t="s">
        <v>112</v>
      </c>
      <c r="G49" s="139">
        <v>25</v>
      </c>
    </row>
    <row r="50" spans="2:7" x14ac:dyDescent="0.2">
      <c r="B50" s="137">
        <v>42</v>
      </c>
      <c r="C50" s="138" t="s">
        <v>406</v>
      </c>
      <c r="D50" s="138" t="s">
        <v>5</v>
      </c>
      <c r="E50" s="138" t="s">
        <v>21</v>
      </c>
      <c r="F50" s="138" t="s">
        <v>112</v>
      </c>
      <c r="G50" s="139">
        <v>24</v>
      </c>
    </row>
    <row r="51" spans="2:7" x14ac:dyDescent="0.2">
      <c r="B51" s="137">
        <v>43</v>
      </c>
      <c r="C51" s="138" t="s">
        <v>407</v>
      </c>
      <c r="D51" s="138" t="s">
        <v>4</v>
      </c>
      <c r="E51" s="138" t="s">
        <v>20</v>
      </c>
      <c r="F51" s="138" t="s">
        <v>113</v>
      </c>
      <c r="G51" s="139">
        <v>28</v>
      </c>
    </row>
    <row r="52" spans="2:7" x14ac:dyDescent="0.2">
      <c r="B52" s="137">
        <v>44</v>
      </c>
      <c r="C52" s="138" t="s">
        <v>182</v>
      </c>
      <c r="D52" s="138" t="s">
        <v>4</v>
      </c>
      <c r="E52" s="138" t="s">
        <v>12</v>
      </c>
      <c r="F52" s="138" t="s">
        <v>114</v>
      </c>
      <c r="G52" s="139">
        <v>28</v>
      </c>
    </row>
    <row r="53" spans="2:7" x14ac:dyDescent="0.2">
      <c r="B53" s="137">
        <v>45</v>
      </c>
      <c r="C53" s="138" t="s">
        <v>183</v>
      </c>
      <c r="D53" s="138" t="s">
        <v>4</v>
      </c>
      <c r="E53" s="138" t="s">
        <v>12</v>
      </c>
      <c r="F53" s="138" t="s">
        <v>114</v>
      </c>
      <c r="G53" s="139">
        <v>29</v>
      </c>
    </row>
    <row r="54" spans="2:7" x14ac:dyDescent="0.2">
      <c r="B54" s="137">
        <v>46</v>
      </c>
      <c r="C54" s="138" t="s">
        <v>116</v>
      </c>
      <c r="D54" s="138" t="s">
        <v>5</v>
      </c>
      <c r="E54" s="138" t="s">
        <v>20</v>
      </c>
      <c r="F54" s="138" t="s">
        <v>112</v>
      </c>
      <c r="G54" s="139">
        <v>36</v>
      </c>
    </row>
    <row r="55" spans="2:7" x14ac:dyDescent="0.2">
      <c r="B55" s="137">
        <v>47</v>
      </c>
      <c r="C55" s="138" t="s">
        <v>184</v>
      </c>
      <c r="D55" s="138" t="s">
        <v>4</v>
      </c>
      <c r="E55" s="138" t="s">
        <v>21</v>
      </c>
      <c r="F55" s="138" t="s">
        <v>113</v>
      </c>
      <c r="G55" s="139">
        <v>28</v>
      </c>
    </row>
    <row r="56" spans="2:7" x14ac:dyDescent="0.2">
      <c r="B56" s="137">
        <v>48</v>
      </c>
      <c r="C56" s="138" t="s">
        <v>185</v>
      </c>
      <c r="D56" s="138" t="s">
        <v>5</v>
      </c>
      <c r="E56" s="138" t="s">
        <v>12</v>
      </c>
      <c r="F56" s="138" t="s">
        <v>112</v>
      </c>
      <c r="G56" s="139">
        <v>30</v>
      </c>
    </row>
    <row r="57" spans="2:7" x14ac:dyDescent="0.2">
      <c r="B57" s="137">
        <v>49</v>
      </c>
      <c r="C57" s="138" t="s">
        <v>117</v>
      </c>
      <c r="D57" s="138" t="s">
        <v>4</v>
      </c>
      <c r="E57" s="138" t="s">
        <v>21</v>
      </c>
      <c r="F57" s="138" t="s">
        <v>114</v>
      </c>
      <c r="G57" s="139">
        <v>29</v>
      </c>
    </row>
    <row r="58" spans="2:7" x14ac:dyDescent="0.2">
      <c r="B58" s="137">
        <v>50</v>
      </c>
      <c r="C58" s="138" t="s">
        <v>186</v>
      </c>
      <c r="D58" s="138" t="s">
        <v>4</v>
      </c>
      <c r="E58" s="138" t="s">
        <v>12</v>
      </c>
      <c r="F58" s="138" t="s">
        <v>112</v>
      </c>
      <c r="G58" s="139">
        <v>25</v>
      </c>
    </row>
    <row r="59" spans="2:7" ht="19.5" customHeight="1" x14ac:dyDescent="0.2">
      <c r="B59" s="149"/>
      <c r="C59" s="149"/>
      <c r="D59" s="149"/>
      <c r="E59" s="149"/>
      <c r="F59" s="149"/>
      <c r="G59" s="149"/>
    </row>
    <row r="60" spans="2:7" ht="15" customHeight="1" x14ac:dyDescent="0.2">
      <c r="B60" s="149"/>
      <c r="C60" s="149"/>
    </row>
    <row r="61" spans="2:7" ht="15" customHeight="1" x14ac:dyDescent="0.2">
      <c r="B61" s="149"/>
    </row>
    <row r="62" spans="2:7" ht="15" customHeight="1" x14ac:dyDescent="0.2"/>
    <row r="63" spans="2:7" ht="15" customHeight="1" x14ac:dyDescent="0.2"/>
    <row r="64" spans="2:7" ht="15" customHeight="1" x14ac:dyDescent="0.2"/>
    <row r="65" ht="18" customHeight="1" x14ac:dyDescent="0.2"/>
  </sheetData>
  <mergeCells count="3">
    <mergeCell ref="I15:K15"/>
    <mergeCell ref="I16:K17"/>
    <mergeCell ref="B3:D3"/>
  </mergeCell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71" r:id="rId4" name="Scroll Bar 3">
              <controlPr defaultSize="0" autoPict="0">
                <anchor moveWithCells="1">
                  <from>
                    <xdr:col>8</xdr:col>
                    <xdr:colOff>619125</xdr:colOff>
                    <xdr:row>8</xdr:row>
                    <xdr:rowOff>19050</xdr:rowOff>
                  </from>
                  <to>
                    <xdr:col>8</xdr:col>
                    <xdr:colOff>1104900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2" r:id="rId5" name="Scroll Bar 4">
              <controlPr defaultSize="0" autoPict="0">
                <anchor moveWithCells="1">
                  <from>
                    <xdr:col>8</xdr:col>
                    <xdr:colOff>619125</xdr:colOff>
                    <xdr:row>11</xdr:row>
                    <xdr:rowOff>9525</xdr:rowOff>
                  </from>
                  <to>
                    <xdr:col>8</xdr:col>
                    <xdr:colOff>1104900</xdr:colOff>
                    <xdr:row>11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63"/>
  <sheetViews>
    <sheetView showGridLines="0" workbookViewId="0">
      <selection activeCell="K11" sqref="K11"/>
    </sheetView>
  </sheetViews>
  <sheetFormatPr defaultRowHeight="15" x14ac:dyDescent="0.2"/>
  <cols>
    <col min="1" max="1" width="5.85546875" style="131" customWidth="1"/>
    <col min="2" max="2" width="5.140625" style="131" customWidth="1"/>
    <col min="3" max="3" width="17.85546875" style="131" customWidth="1"/>
    <col min="4" max="4" width="13.7109375" style="131" customWidth="1"/>
    <col min="5" max="5" width="15.7109375" style="131" customWidth="1"/>
    <col min="6" max="6" width="13.28515625" style="131" customWidth="1"/>
    <col min="7" max="7" width="11.85546875" style="131" customWidth="1"/>
    <col min="8" max="8" width="5.140625" style="131" customWidth="1"/>
    <col min="9" max="9" width="6.7109375" style="131" customWidth="1"/>
    <col min="10" max="10" width="16.28515625" style="131" customWidth="1"/>
    <col min="11" max="11" width="12.7109375" style="131" customWidth="1"/>
    <col min="12" max="12" width="10.42578125" style="131" customWidth="1"/>
    <col min="13" max="13" width="5.85546875" style="131" customWidth="1"/>
    <col min="14" max="16384" width="9.140625" style="131"/>
  </cols>
  <sheetData>
    <row r="1" spans="2:19" ht="19.5" customHeight="1" x14ac:dyDescent="0.2"/>
    <row r="2" spans="2:19" ht="18.75" x14ac:dyDescent="0.2">
      <c r="B2" s="132" t="s">
        <v>125</v>
      </c>
      <c r="C2" s="132"/>
      <c r="D2" s="45"/>
      <c r="E2" s="45"/>
    </row>
    <row r="3" spans="2:19" ht="18" customHeight="1" x14ac:dyDescent="0.2">
      <c r="B3" s="915" t="s">
        <v>414</v>
      </c>
      <c r="C3" s="915"/>
      <c r="D3" s="915"/>
      <c r="E3" s="915"/>
      <c r="F3" s="915"/>
    </row>
    <row r="4" spans="2:19" ht="18.75" x14ac:dyDescent="0.2">
      <c r="B4" s="7" t="s">
        <v>413</v>
      </c>
      <c r="C4" s="132"/>
      <c r="D4" s="45"/>
      <c r="E4" s="45"/>
    </row>
    <row r="5" spans="2:19" ht="6.75" customHeight="1" x14ac:dyDescent="0.2">
      <c r="B5" s="132"/>
      <c r="C5" s="132"/>
      <c r="D5" s="45"/>
      <c r="E5" s="45"/>
    </row>
    <row r="6" spans="2:19" ht="15" customHeight="1" x14ac:dyDescent="0.2">
      <c r="B6" s="133" t="s">
        <v>47</v>
      </c>
      <c r="C6" s="134" t="s">
        <v>99</v>
      </c>
      <c r="D6" s="134" t="s">
        <v>118</v>
      </c>
      <c r="E6" s="134" t="s">
        <v>369</v>
      </c>
      <c r="F6" s="134" t="s">
        <v>110</v>
      </c>
      <c r="G6" s="133" t="s">
        <v>89</v>
      </c>
      <c r="I6" s="135" t="s">
        <v>176</v>
      </c>
      <c r="J6" s="135"/>
      <c r="L6" s="136" t="s">
        <v>91</v>
      </c>
    </row>
    <row r="7" spans="2:19" ht="15" customHeight="1" x14ac:dyDescent="0.2">
      <c r="B7" s="137">
        <v>1</v>
      </c>
      <c r="C7" s="138" t="s">
        <v>144</v>
      </c>
      <c r="D7" s="138" t="s">
        <v>5</v>
      </c>
      <c r="E7" s="138" t="s">
        <v>12</v>
      </c>
      <c r="F7" s="138" t="s">
        <v>112</v>
      </c>
      <c r="G7" s="139">
        <v>26</v>
      </c>
      <c r="I7" s="140" t="s">
        <v>89</v>
      </c>
      <c r="J7" s="140"/>
      <c r="K7" s="141" t="s">
        <v>174</v>
      </c>
      <c r="L7" s="142" t="s">
        <v>370</v>
      </c>
      <c r="S7" s="143" t="s">
        <v>112</v>
      </c>
    </row>
    <row r="8" spans="2:19" ht="15" customHeight="1" x14ac:dyDescent="0.2">
      <c r="B8" s="137">
        <v>2</v>
      </c>
      <c r="C8" s="138" t="s">
        <v>162</v>
      </c>
      <c r="D8" s="138" t="s">
        <v>4</v>
      </c>
      <c r="E8" s="138" t="s">
        <v>12</v>
      </c>
      <c r="F8" s="138" t="s">
        <v>113</v>
      </c>
      <c r="G8" s="139">
        <v>27</v>
      </c>
      <c r="H8" s="165">
        <v>1</v>
      </c>
      <c r="I8" s="140" t="s">
        <v>110</v>
      </c>
      <c r="J8" s="140"/>
      <c r="K8" s="144" t="str">
        <f>IF(H8=1,S7,IF(H8=2,S8,IF(H8=3,S9,S10)))</f>
        <v>Produksi</v>
      </c>
      <c r="L8" s="142" t="s">
        <v>371</v>
      </c>
      <c r="S8" s="143" t="s">
        <v>113</v>
      </c>
    </row>
    <row r="9" spans="2:19" ht="15" customHeight="1" x14ac:dyDescent="0.2">
      <c r="B9" s="137">
        <v>3</v>
      </c>
      <c r="C9" s="138" t="s">
        <v>177</v>
      </c>
      <c r="D9" s="138" t="s">
        <v>4</v>
      </c>
      <c r="E9" s="138" t="s">
        <v>20</v>
      </c>
      <c r="F9" s="138" t="s">
        <v>114</v>
      </c>
      <c r="G9" s="139">
        <v>25</v>
      </c>
      <c r="H9" s="165">
        <v>1</v>
      </c>
      <c r="I9" s="140" t="s">
        <v>118</v>
      </c>
      <c r="J9" s="140"/>
      <c r="K9" s="144" t="str">
        <f>IF(H9=1,"Pria","Wanita")</f>
        <v>Pria</v>
      </c>
      <c r="L9" s="142" t="s">
        <v>372</v>
      </c>
      <c r="S9" s="143" t="s">
        <v>115</v>
      </c>
    </row>
    <row r="10" spans="2:19" ht="15" customHeight="1" x14ac:dyDescent="0.2">
      <c r="B10" s="137">
        <v>4</v>
      </c>
      <c r="C10" s="138" t="s">
        <v>178</v>
      </c>
      <c r="D10" s="138" t="s">
        <v>5</v>
      </c>
      <c r="E10" s="138" t="s">
        <v>12</v>
      </c>
      <c r="F10" s="138" t="s">
        <v>115</v>
      </c>
      <c r="G10" s="139">
        <v>30</v>
      </c>
      <c r="H10" s="165">
        <v>1</v>
      </c>
      <c r="I10" s="145" t="s">
        <v>175</v>
      </c>
      <c r="J10" s="145"/>
      <c r="K10" s="146" t="str">
        <f>IF(H10=1,S15,IF(H10=2,S16,S17))</f>
        <v>Jakarta</v>
      </c>
      <c r="L10" s="142" t="s">
        <v>373</v>
      </c>
      <c r="S10" s="131" t="s">
        <v>114</v>
      </c>
    </row>
    <row r="11" spans="2:19" ht="15" customHeight="1" x14ac:dyDescent="0.2">
      <c r="B11" s="137">
        <v>5</v>
      </c>
      <c r="C11" s="138" t="s">
        <v>179</v>
      </c>
      <c r="D11" s="138" t="s">
        <v>5</v>
      </c>
      <c r="E11" s="138" t="s">
        <v>12</v>
      </c>
      <c r="F11" s="138" t="s">
        <v>112</v>
      </c>
      <c r="G11" s="139">
        <v>28</v>
      </c>
      <c r="I11" s="918" t="s">
        <v>91</v>
      </c>
      <c r="J11" s="919"/>
      <c r="K11" s="863"/>
    </row>
    <row r="12" spans="2:19" ht="15" customHeight="1" x14ac:dyDescent="0.2">
      <c r="B12" s="137">
        <v>6</v>
      </c>
      <c r="C12" s="138" t="s">
        <v>180</v>
      </c>
      <c r="D12" s="138" t="s">
        <v>5</v>
      </c>
      <c r="E12" s="138" t="s">
        <v>12</v>
      </c>
      <c r="F12" s="138" t="s">
        <v>112</v>
      </c>
      <c r="G12" s="139">
        <v>35</v>
      </c>
      <c r="S12" s="147" t="s">
        <v>5</v>
      </c>
    </row>
    <row r="13" spans="2:19" ht="15" customHeight="1" x14ac:dyDescent="0.2">
      <c r="B13" s="137">
        <v>7</v>
      </c>
      <c r="C13" s="138" t="s">
        <v>181</v>
      </c>
      <c r="D13" s="138" t="s">
        <v>5</v>
      </c>
      <c r="E13" s="138" t="s">
        <v>20</v>
      </c>
      <c r="F13" s="138" t="s">
        <v>114</v>
      </c>
      <c r="G13" s="139">
        <v>28</v>
      </c>
      <c r="I13" s="148" t="s">
        <v>367</v>
      </c>
      <c r="J13" s="920" t="s">
        <v>368</v>
      </c>
      <c r="K13" s="921"/>
      <c r="L13" s="921"/>
      <c r="S13" s="147" t="s">
        <v>4</v>
      </c>
    </row>
    <row r="14" spans="2:19" ht="15" customHeight="1" x14ac:dyDescent="0.2">
      <c r="B14" s="137">
        <v>8</v>
      </c>
      <c r="C14" s="138" t="s">
        <v>161</v>
      </c>
      <c r="D14" s="138" t="s">
        <v>5</v>
      </c>
      <c r="E14" s="138" t="s">
        <v>21</v>
      </c>
      <c r="F14" s="138" t="s">
        <v>115</v>
      </c>
      <c r="G14" s="139">
        <v>30</v>
      </c>
      <c r="I14" s="922" t="s">
        <v>876</v>
      </c>
      <c r="J14" s="923" t="s">
        <v>935</v>
      </c>
      <c r="K14" s="924"/>
      <c r="L14" s="924"/>
    </row>
    <row r="15" spans="2:19" x14ac:dyDescent="0.2">
      <c r="B15" s="137">
        <v>9</v>
      </c>
      <c r="C15" s="138" t="s">
        <v>374</v>
      </c>
      <c r="D15" s="138" t="s">
        <v>5</v>
      </c>
      <c r="E15" s="138" t="s">
        <v>12</v>
      </c>
      <c r="F15" s="138" t="s">
        <v>112</v>
      </c>
      <c r="G15" s="139">
        <v>24</v>
      </c>
      <c r="I15" s="922"/>
      <c r="J15" s="925"/>
      <c r="K15" s="926"/>
      <c r="L15" s="926"/>
      <c r="S15" s="131" t="s">
        <v>12</v>
      </c>
    </row>
    <row r="16" spans="2:19" x14ac:dyDescent="0.2">
      <c r="B16" s="137">
        <v>10</v>
      </c>
      <c r="C16" s="138" t="s">
        <v>375</v>
      </c>
      <c r="D16" s="138" t="s">
        <v>5</v>
      </c>
      <c r="E16" s="138" t="s">
        <v>21</v>
      </c>
      <c r="F16" s="138" t="s">
        <v>113</v>
      </c>
      <c r="G16" s="139">
        <v>27</v>
      </c>
      <c r="S16" s="131" t="s">
        <v>21</v>
      </c>
    </row>
    <row r="17" spans="2:19" x14ac:dyDescent="0.2">
      <c r="B17" s="137">
        <v>11</v>
      </c>
      <c r="C17" s="138" t="s">
        <v>376</v>
      </c>
      <c r="D17" s="138" t="s">
        <v>4</v>
      </c>
      <c r="E17" s="138" t="s">
        <v>20</v>
      </c>
      <c r="F17" s="138" t="s">
        <v>112</v>
      </c>
      <c r="G17" s="139">
        <v>21</v>
      </c>
      <c r="S17" s="131" t="s">
        <v>20</v>
      </c>
    </row>
    <row r="18" spans="2:19" x14ac:dyDescent="0.2">
      <c r="B18" s="137">
        <v>12</v>
      </c>
      <c r="C18" s="138" t="s">
        <v>377</v>
      </c>
      <c r="D18" s="138" t="s">
        <v>4</v>
      </c>
      <c r="E18" s="138" t="s">
        <v>12</v>
      </c>
      <c r="F18" s="138" t="s">
        <v>112</v>
      </c>
      <c r="G18" s="139">
        <v>24</v>
      </c>
    </row>
    <row r="19" spans="2:19" x14ac:dyDescent="0.2">
      <c r="B19" s="137">
        <v>13</v>
      </c>
      <c r="C19" s="138" t="s">
        <v>378</v>
      </c>
      <c r="D19" s="138" t="s">
        <v>5</v>
      </c>
      <c r="E19" s="138" t="s">
        <v>21</v>
      </c>
      <c r="F19" s="138" t="s">
        <v>114</v>
      </c>
      <c r="G19" s="139">
        <v>28</v>
      </c>
    </row>
    <row r="20" spans="2:19" x14ac:dyDescent="0.2">
      <c r="B20" s="137">
        <v>14</v>
      </c>
      <c r="C20" s="138" t="s">
        <v>379</v>
      </c>
      <c r="D20" s="138" t="s">
        <v>5</v>
      </c>
      <c r="E20" s="138" t="s">
        <v>20</v>
      </c>
      <c r="F20" s="138" t="s">
        <v>114</v>
      </c>
      <c r="G20" s="139">
        <v>31</v>
      </c>
    </row>
    <row r="21" spans="2:19" x14ac:dyDescent="0.2">
      <c r="B21" s="137">
        <v>15</v>
      </c>
      <c r="C21" s="138" t="s">
        <v>380</v>
      </c>
      <c r="D21" s="138" t="s">
        <v>4</v>
      </c>
      <c r="E21" s="138" t="s">
        <v>21</v>
      </c>
      <c r="F21" s="138" t="s">
        <v>115</v>
      </c>
      <c r="G21" s="139">
        <v>29</v>
      </c>
    </row>
    <row r="22" spans="2:19" x14ac:dyDescent="0.2">
      <c r="B22" s="137">
        <v>16</v>
      </c>
      <c r="C22" s="138" t="s">
        <v>381</v>
      </c>
      <c r="D22" s="138" t="s">
        <v>5</v>
      </c>
      <c r="E22" s="138" t="s">
        <v>12</v>
      </c>
      <c r="F22" s="138" t="s">
        <v>112</v>
      </c>
      <c r="G22" s="139">
        <v>25</v>
      </c>
    </row>
    <row r="23" spans="2:19" x14ac:dyDescent="0.2">
      <c r="B23" s="137">
        <v>17</v>
      </c>
      <c r="C23" s="138" t="s">
        <v>382</v>
      </c>
      <c r="D23" s="138" t="s">
        <v>5</v>
      </c>
      <c r="E23" s="138" t="s">
        <v>21</v>
      </c>
      <c r="F23" s="138" t="s">
        <v>112</v>
      </c>
      <c r="G23" s="139">
        <v>24</v>
      </c>
    </row>
    <row r="24" spans="2:19" x14ac:dyDescent="0.2">
      <c r="B24" s="137">
        <v>18</v>
      </c>
      <c r="C24" s="138" t="s">
        <v>383</v>
      </c>
      <c r="D24" s="138" t="s">
        <v>4</v>
      </c>
      <c r="E24" s="138" t="s">
        <v>21</v>
      </c>
      <c r="F24" s="138" t="s">
        <v>112</v>
      </c>
      <c r="G24" s="139">
        <v>21</v>
      </c>
    </row>
    <row r="25" spans="2:19" x14ac:dyDescent="0.2">
      <c r="B25" s="137">
        <v>19</v>
      </c>
      <c r="C25" s="138" t="s">
        <v>384</v>
      </c>
      <c r="D25" s="138" t="s">
        <v>4</v>
      </c>
      <c r="E25" s="138" t="s">
        <v>20</v>
      </c>
      <c r="F25" s="138" t="s">
        <v>112</v>
      </c>
      <c r="G25" s="139">
        <v>25</v>
      </c>
    </row>
    <row r="26" spans="2:19" x14ac:dyDescent="0.2">
      <c r="B26" s="137">
        <v>20</v>
      </c>
      <c r="C26" s="138" t="s">
        <v>385</v>
      </c>
      <c r="D26" s="138" t="s">
        <v>5</v>
      </c>
      <c r="E26" s="138" t="s">
        <v>20</v>
      </c>
      <c r="F26" s="138" t="s">
        <v>112</v>
      </c>
      <c r="G26" s="139">
        <v>22</v>
      </c>
    </row>
    <row r="27" spans="2:19" x14ac:dyDescent="0.2">
      <c r="B27" s="137">
        <v>21</v>
      </c>
      <c r="C27" s="138" t="s">
        <v>117</v>
      </c>
      <c r="D27" s="138" t="s">
        <v>4</v>
      </c>
      <c r="E27" s="138" t="s">
        <v>20</v>
      </c>
      <c r="F27" s="138" t="s">
        <v>112</v>
      </c>
      <c r="G27" s="139">
        <v>23</v>
      </c>
    </row>
    <row r="28" spans="2:19" x14ac:dyDescent="0.2">
      <c r="B28" s="137">
        <v>22</v>
      </c>
      <c r="C28" s="138" t="s">
        <v>386</v>
      </c>
      <c r="D28" s="138" t="s">
        <v>5</v>
      </c>
      <c r="E28" s="138" t="s">
        <v>21</v>
      </c>
      <c r="F28" s="138" t="s">
        <v>112</v>
      </c>
      <c r="G28" s="139">
        <v>24</v>
      </c>
    </row>
    <row r="29" spans="2:19" x14ac:dyDescent="0.2">
      <c r="B29" s="137">
        <v>23</v>
      </c>
      <c r="C29" s="138" t="s">
        <v>387</v>
      </c>
      <c r="D29" s="138" t="s">
        <v>4</v>
      </c>
      <c r="E29" s="138" t="s">
        <v>21</v>
      </c>
      <c r="F29" s="138" t="s">
        <v>112</v>
      </c>
      <c r="G29" s="139">
        <v>19</v>
      </c>
    </row>
    <row r="30" spans="2:19" x14ac:dyDescent="0.2">
      <c r="B30" s="137">
        <v>24</v>
      </c>
      <c r="C30" s="138" t="s">
        <v>388</v>
      </c>
      <c r="D30" s="138" t="s">
        <v>4</v>
      </c>
      <c r="E30" s="138" t="s">
        <v>12</v>
      </c>
      <c r="F30" s="138" t="s">
        <v>112</v>
      </c>
      <c r="G30" s="139">
        <v>21</v>
      </c>
    </row>
    <row r="31" spans="2:19" x14ac:dyDescent="0.2">
      <c r="B31" s="137">
        <v>25</v>
      </c>
      <c r="C31" s="138" t="s">
        <v>389</v>
      </c>
      <c r="D31" s="138" t="s">
        <v>5</v>
      </c>
      <c r="E31" s="138" t="s">
        <v>21</v>
      </c>
      <c r="F31" s="138" t="s">
        <v>112</v>
      </c>
      <c r="G31" s="139">
        <v>22</v>
      </c>
    </row>
    <row r="32" spans="2:19" x14ac:dyDescent="0.2">
      <c r="B32" s="137">
        <v>26</v>
      </c>
      <c r="C32" s="138" t="s">
        <v>390</v>
      </c>
      <c r="D32" s="138" t="s">
        <v>5</v>
      </c>
      <c r="E32" s="138" t="s">
        <v>21</v>
      </c>
      <c r="F32" s="138" t="s">
        <v>112</v>
      </c>
      <c r="G32" s="139">
        <v>20</v>
      </c>
    </row>
    <row r="33" spans="2:7" x14ac:dyDescent="0.2">
      <c r="B33" s="137">
        <v>27</v>
      </c>
      <c r="C33" s="138" t="s">
        <v>391</v>
      </c>
      <c r="D33" s="138" t="s">
        <v>4</v>
      </c>
      <c r="E33" s="138" t="s">
        <v>20</v>
      </c>
      <c r="F33" s="138" t="s">
        <v>112</v>
      </c>
      <c r="G33" s="139">
        <v>24</v>
      </c>
    </row>
    <row r="34" spans="2:7" x14ac:dyDescent="0.2">
      <c r="B34" s="137">
        <v>28</v>
      </c>
      <c r="C34" s="138" t="s">
        <v>392</v>
      </c>
      <c r="D34" s="138" t="s">
        <v>5</v>
      </c>
      <c r="E34" s="138" t="s">
        <v>21</v>
      </c>
      <c r="F34" s="138" t="s">
        <v>112</v>
      </c>
      <c r="G34" s="139">
        <v>22</v>
      </c>
    </row>
    <row r="35" spans="2:7" x14ac:dyDescent="0.2">
      <c r="B35" s="137">
        <v>29</v>
      </c>
      <c r="C35" s="138" t="s">
        <v>393</v>
      </c>
      <c r="D35" s="138" t="s">
        <v>5</v>
      </c>
      <c r="E35" s="138" t="s">
        <v>21</v>
      </c>
      <c r="F35" s="138" t="s">
        <v>112</v>
      </c>
      <c r="G35" s="139">
        <v>24</v>
      </c>
    </row>
    <row r="36" spans="2:7" x14ac:dyDescent="0.2">
      <c r="B36" s="137">
        <v>30</v>
      </c>
      <c r="C36" s="138" t="s">
        <v>394</v>
      </c>
      <c r="D36" s="138" t="s">
        <v>5</v>
      </c>
      <c r="E36" s="138" t="s">
        <v>20</v>
      </c>
      <c r="F36" s="138" t="s">
        <v>112</v>
      </c>
      <c r="G36" s="139">
        <v>21</v>
      </c>
    </row>
    <row r="37" spans="2:7" x14ac:dyDescent="0.2">
      <c r="B37" s="137">
        <v>31</v>
      </c>
      <c r="C37" s="138" t="s">
        <v>395</v>
      </c>
      <c r="D37" s="138" t="s">
        <v>5</v>
      </c>
      <c r="E37" s="138" t="s">
        <v>20</v>
      </c>
      <c r="F37" s="138" t="s">
        <v>114</v>
      </c>
      <c r="G37" s="139">
        <v>21</v>
      </c>
    </row>
    <row r="38" spans="2:7" x14ac:dyDescent="0.2">
      <c r="B38" s="137">
        <v>32</v>
      </c>
      <c r="C38" s="138" t="s">
        <v>396</v>
      </c>
      <c r="D38" s="138" t="s">
        <v>5</v>
      </c>
      <c r="E38" s="138" t="s">
        <v>21</v>
      </c>
      <c r="F38" s="138" t="s">
        <v>112</v>
      </c>
      <c r="G38" s="139">
        <v>21</v>
      </c>
    </row>
    <row r="39" spans="2:7" x14ac:dyDescent="0.2">
      <c r="B39" s="137">
        <v>33</v>
      </c>
      <c r="C39" s="138" t="s">
        <v>397</v>
      </c>
      <c r="D39" s="138" t="s">
        <v>5</v>
      </c>
      <c r="E39" s="138" t="s">
        <v>21</v>
      </c>
      <c r="F39" s="138" t="s">
        <v>112</v>
      </c>
      <c r="G39" s="139">
        <v>22</v>
      </c>
    </row>
    <row r="40" spans="2:7" x14ac:dyDescent="0.2">
      <c r="B40" s="137">
        <v>34</v>
      </c>
      <c r="C40" s="138" t="s">
        <v>398</v>
      </c>
      <c r="D40" s="138" t="s">
        <v>4</v>
      </c>
      <c r="E40" s="138" t="s">
        <v>21</v>
      </c>
      <c r="F40" s="138" t="s">
        <v>112</v>
      </c>
      <c r="G40" s="139">
        <v>24</v>
      </c>
    </row>
    <row r="41" spans="2:7" x14ac:dyDescent="0.2">
      <c r="B41" s="137">
        <v>35</v>
      </c>
      <c r="C41" s="138" t="s">
        <v>399</v>
      </c>
      <c r="D41" s="138" t="s">
        <v>4</v>
      </c>
      <c r="E41" s="138" t="s">
        <v>20</v>
      </c>
      <c r="F41" s="138" t="s">
        <v>112</v>
      </c>
      <c r="G41" s="139">
        <v>22</v>
      </c>
    </row>
    <row r="42" spans="2:7" x14ac:dyDescent="0.2">
      <c r="B42" s="137">
        <v>36</v>
      </c>
      <c r="C42" s="138" t="s">
        <v>400</v>
      </c>
      <c r="D42" s="138" t="s">
        <v>5</v>
      </c>
      <c r="E42" s="138" t="s">
        <v>21</v>
      </c>
      <c r="F42" s="138" t="s">
        <v>112</v>
      </c>
      <c r="G42" s="139">
        <v>23</v>
      </c>
    </row>
    <row r="43" spans="2:7" x14ac:dyDescent="0.2">
      <c r="B43" s="137">
        <v>37</v>
      </c>
      <c r="C43" s="138" t="s">
        <v>401</v>
      </c>
      <c r="D43" s="138" t="s">
        <v>5</v>
      </c>
      <c r="E43" s="138" t="s">
        <v>20</v>
      </c>
      <c r="F43" s="138" t="s">
        <v>112</v>
      </c>
      <c r="G43" s="139">
        <v>24</v>
      </c>
    </row>
    <row r="44" spans="2:7" x14ac:dyDescent="0.2">
      <c r="B44" s="137">
        <v>38</v>
      </c>
      <c r="C44" s="138" t="s">
        <v>402</v>
      </c>
      <c r="D44" s="138" t="s">
        <v>4</v>
      </c>
      <c r="E44" s="138" t="s">
        <v>12</v>
      </c>
      <c r="F44" s="138" t="s">
        <v>113</v>
      </c>
      <c r="G44" s="139">
        <v>27</v>
      </c>
    </row>
    <row r="45" spans="2:7" x14ac:dyDescent="0.2">
      <c r="B45" s="137">
        <v>39</v>
      </c>
      <c r="C45" s="138" t="s">
        <v>403</v>
      </c>
      <c r="D45" s="138" t="s">
        <v>5</v>
      </c>
      <c r="E45" s="138" t="s">
        <v>12</v>
      </c>
      <c r="F45" s="138" t="s">
        <v>113</v>
      </c>
      <c r="G45" s="139">
        <v>24</v>
      </c>
    </row>
    <row r="46" spans="2:7" x14ac:dyDescent="0.2">
      <c r="B46" s="137">
        <v>40</v>
      </c>
      <c r="C46" s="138" t="s">
        <v>404</v>
      </c>
      <c r="D46" s="138" t="s">
        <v>5</v>
      </c>
      <c r="E46" s="138" t="s">
        <v>12</v>
      </c>
      <c r="F46" s="138" t="s">
        <v>114</v>
      </c>
      <c r="G46" s="139">
        <v>22</v>
      </c>
    </row>
    <row r="47" spans="2:7" x14ac:dyDescent="0.2">
      <c r="B47" s="137">
        <v>41</v>
      </c>
      <c r="C47" s="138" t="s">
        <v>405</v>
      </c>
      <c r="D47" s="138" t="s">
        <v>5</v>
      </c>
      <c r="E47" s="138" t="s">
        <v>12</v>
      </c>
      <c r="F47" s="138" t="s">
        <v>112</v>
      </c>
      <c r="G47" s="139">
        <v>25</v>
      </c>
    </row>
    <row r="48" spans="2:7" x14ac:dyDescent="0.2">
      <c r="B48" s="137">
        <v>42</v>
      </c>
      <c r="C48" s="138" t="s">
        <v>406</v>
      </c>
      <c r="D48" s="138" t="s">
        <v>5</v>
      </c>
      <c r="E48" s="138" t="s">
        <v>21</v>
      </c>
      <c r="F48" s="138" t="s">
        <v>112</v>
      </c>
      <c r="G48" s="139">
        <v>24</v>
      </c>
    </row>
    <row r="49" spans="2:7" x14ac:dyDescent="0.2">
      <c r="B49" s="137">
        <v>43</v>
      </c>
      <c r="C49" s="138" t="s">
        <v>407</v>
      </c>
      <c r="D49" s="138" t="s">
        <v>4</v>
      </c>
      <c r="E49" s="138" t="s">
        <v>20</v>
      </c>
      <c r="F49" s="138" t="s">
        <v>113</v>
      </c>
      <c r="G49" s="139">
        <v>28</v>
      </c>
    </row>
    <row r="50" spans="2:7" x14ac:dyDescent="0.2">
      <c r="B50" s="137">
        <v>44</v>
      </c>
      <c r="C50" s="138" t="s">
        <v>182</v>
      </c>
      <c r="D50" s="138" t="s">
        <v>4</v>
      </c>
      <c r="E50" s="138" t="s">
        <v>12</v>
      </c>
      <c r="F50" s="138" t="s">
        <v>114</v>
      </c>
      <c r="G50" s="139">
        <v>28</v>
      </c>
    </row>
    <row r="51" spans="2:7" x14ac:dyDescent="0.2">
      <c r="B51" s="137">
        <v>45</v>
      </c>
      <c r="C51" s="138" t="s">
        <v>183</v>
      </c>
      <c r="D51" s="138" t="s">
        <v>4</v>
      </c>
      <c r="E51" s="138" t="s">
        <v>12</v>
      </c>
      <c r="F51" s="138" t="s">
        <v>114</v>
      </c>
      <c r="G51" s="139">
        <v>29</v>
      </c>
    </row>
    <row r="52" spans="2:7" x14ac:dyDescent="0.2">
      <c r="B52" s="137">
        <v>46</v>
      </c>
      <c r="C52" s="138" t="s">
        <v>116</v>
      </c>
      <c r="D52" s="138" t="s">
        <v>5</v>
      </c>
      <c r="E52" s="138" t="s">
        <v>20</v>
      </c>
      <c r="F52" s="138" t="s">
        <v>112</v>
      </c>
      <c r="G52" s="139">
        <v>36</v>
      </c>
    </row>
    <row r="53" spans="2:7" x14ac:dyDescent="0.2">
      <c r="B53" s="137">
        <v>47</v>
      </c>
      <c r="C53" s="138" t="s">
        <v>184</v>
      </c>
      <c r="D53" s="138" t="s">
        <v>4</v>
      </c>
      <c r="E53" s="138" t="s">
        <v>21</v>
      </c>
      <c r="F53" s="138" t="s">
        <v>113</v>
      </c>
      <c r="G53" s="139">
        <v>28</v>
      </c>
    </row>
    <row r="54" spans="2:7" x14ac:dyDescent="0.2">
      <c r="B54" s="137">
        <v>48</v>
      </c>
      <c r="C54" s="138" t="s">
        <v>185</v>
      </c>
      <c r="D54" s="138" t="s">
        <v>5</v>
      </c>
      <c r="E54" s="138" t="s">
        <v>12</v>
      </c>
      <c r="F54" s="138" t="s">
        <v>112</v>
      </c>
      <c r="G54" s="139">
        <v>30</v>
      </c>
    </row>
    <row r="55" spans="2:7" x14ac:dyDescent="0.2">
      <c r="B55" s="137">
        <v>49</v>
      </c>
      <c r="C55" s="138" t="s">
        <v>117</v>
      </c>
      <c r="D55" s="138" t="s">
        <v>4</v>
      </c>
      <c r="E55" s="138" t="s">
        <v>21</v>
      </c>
      <c r="F55" s="138" t="s">
        <v>114</v>
      </c>
      <c r="G55" s="139">
        <v>29</v>
      </c>
    </row>
    <row r="56" spans="2:7" ht="15" customHeight="1" x14ac:dyDescent="0.2">
      <c r="B56" s="137">
        <v>50</v>
      </c>
      <c r="C56" s="138" t="s">
        <v>186</v>
      </c>
      <c r="D56" s="138" t="s">
        <v>4</v>
      </c>
      <c r="E56" s="138" t="s">
        <v>12</v>
      </c>
      <c r="F56" s="138" t="s">
        <v>112</v>
      </c>
      <c r="G56" s="139">
        <v>25</v>
      </c>
    </row>
    <row r="57" spans="2:7" ht="19.5" customHeight="1" x14ac:dyDescent="0.2">
      <c r="B57" s="149"/>
      <c r="C57" s="149"/>
      <c r="D57" s="149"/>
      <c r="E57" s="149"/>
      <c r="F57" s="149"/>
      <c r="G57" s="149"/>
    </row>
    <row r="58" spans="2:7" ht="15" customHeight="1" x14ac:dyDescent="0.2">
      <c r="B58" s="149"/>
      <c r="C58" s="149"/>
    </row>
    <row r="59" spans="2:7" ht="15" customHeight="1" x14ac:dyDescent="0.2">
      <c r="B59" s="149"/>
    </row>
    <row r="60" spans="2:7" ht="15" customHeight="1" x14ac:dyDescent="0.2"/>
    <row r="61" spans="2:7" ht="15" customHeight="1" x14ac:dyDescent="0.2"/>
    <row r="62" spans="2:7" ht="15" customHeight="1" x14ac:dyDescent="0.2"/>
    <row r="63" spans="2:7" ht="18" customHeight="1" x14ac:dyDescent="0.2"/>
  </sheetData>
  <mergeCells count="5">
    <mergeCell ref="I11:J11"/>
    <mergeCell ref="J13:L13"/>
    <mergeCell ref="I14:I15"/>
    <mergeCell ref="J14:L15"/>
    <mergeCell ref="B3:F3"/>
  </mergeCell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4" r:id="rId4" name="Scroll Bar 2">
              <controlPr defaultSize="0" autoPict="0">
                <anchor moveWithCells="1">
                  <from>
                    <xdr:col>9</xdr:col>
                    <xdr:colOff>552450</xdr:colOff>
                    <xdr:row>8</xdr:row>
                    <xdr:rowOff>0</xdr:rowOff>
                  </from>
                  <to>
                    <xdr:col>9</xdr:col>
                    <xdr:colOff>1038225</xdr:colOff>
                    <xdr:row>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5" name="Scroll Bar 3">
              <controlPr defaultSize="0" autoPict="0">
                <anchor moveWithCells="1">
                  <from>
                    <xdr:col>9</xdr:col>
                    <xdr:colOff>552450</xdr:colOff>
                    <xdr:row>7</xdr:row>
                    <xdr:rowOff>0</xdr:rowOff>
                  </from>
                  <to>
                    <xdr:col>9</xdr:col>
                    <xdr:colOff>1038225</xdr:colOff>
                    <xdr:row>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6" r:id="rId6" name="Scroll Bar 4">
              <controlPr defaultSize="0" autoPict="0">
                <anchor moveWithCells="1">
                  <from>
                    <xdr:col>9</xdr:col>
                    <xdr:colOff>552450</xdr:colOff>
                    <xdr:row>9</xdr:row>
                    <xdr:rowOff>0</xdr:rowOff>
                  </from>
                  <to>
                    <xdr:col>9</xdr:col>
                    <xdr:colOff>1038225</xdr:colOff>
                    <xdr:row>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showGridLines="0" workbookViewId="0">
      <selection activeCell="D18" sqref="D18"/>
    </sheetView>
  </sheetViews>
  <sheetFormatPr defaultRowHeight="15" customHeight="1" x14ac:dyDescent="0.2"/>
  <cols>
    <col min="1" max="1" width="5.85546875" style="6" customWidth="1"/>
    <col min="2" max="2" width="16.7109375" style="6" customWidth="1"/>
    <col min="3" max="3" width="9.140625" style="6" customWidth="1"/>
    <col min="4" max="4" width="12.5703125" style="6" customWidth="1"/>
    <col min="5" max="5" width="22" style="6" customWidth="1"/>
    <col min="6" max="6" width="5.85546875" style="6" customWidth="1"/>
    <col min="7" max="16384" width="9.140625" style="6"/>
  </cols>
  <sheetData>
    <row r="1" spans="2:4" ht="19.5" customHeight="1" x14ac:dyDescent="0.2"/>
    <row r="2" spans="2:4" ht="15" customHeight="1" x14ac:dyDescent="0.2">
      <c r="B2" s="540" t="s">
        <v>281</v>
      </c>
    </row>
    <row r="3" spans="2:4" ht="18" customHeight="1" x14ac:dyDescent="0.2">
      <c r="B3" s="878" t="s">
        <v>415</v>
      </c>
      <c r="C3" s="878"/>
    </row>
    <row r="4" spans="2:4" ht="15" customHeight="1" x14ac:dyDescent="0.2">
      <c r="B4" s="7" t="s">
        <v>684</v>
      </c>
    </row>
    <row r="5" spans="2:4" ht="15" customHeight="1" x14ac:dyDescent="0.2">
      <c r="B5" s="8" t="s">
        <v>683</v>
      </c>
    </row>
    <row r="6" spans="2:4" ht="6.75" customHeight="1" x14ac:dyDescent="0.2"/>
    <row r="7" spans="2:4" ht="15" customHeight="1" x14ac:dyDescent="0.2">
      <c r="B7" s="927" t="s">
        <v>90</v>
      </c>
      <c r="C7" s="927"/>
      <c r="D7" s="545" t="s">
        <v>276</v>
      </c>
    </row>
    <row r="8" spans="2:4" ht="15" customHeight="1" x14ac:dyDescent="0.2">
      <c r="B8" s="270" t="s">
        <v>277</v>
      </c>
      <c r="C8" s="725">
        <v>1</v>
      </c>
      <c r="D8" s="726">
        <v>38</v>
      </c>
    </row>
    <row r="9" spans="2:4" ht="15" customHeight="1" x14ac:dyDescent="0.2">
      <c r="B9" s="168" t="s">
        <v>278</v>
      </c>
      <c r="C9" s="377">
        <v>2</v>
      </c>
      <c r="D9" s="724">
        <v>76</v>
      </c>
    </row>
    <row r="10" spans="2:4" x14ac:dyDescent="0.2">
      <c r="B10" s="168" t="s">
        <v>279</v>
      </c>
      <c r="C10" s="377">
        <v>3</v>
      </c>
      <c r="D10" s="724">
        <v>68</v>
      </c>
    </row>
    <row r="11" spans="2:4" x14ac:dyDescent="0.2">
      <c r="B11" s="168" t="s">
        <v>280</v>
      </c>
      <c r="C11" s="377">
        <v>4</v>
      </c>
      <c r="D11" s="724">
        <v>126</v>
      </c>
    </row>
    <row r="12" spans="2:4" x14ac:dyDescent="0.2">
      <c r="B12" s="168" t="s">
        <v>277</v>
      </c>
      <c r="C12" s="377">
        <v>1</v>
      </c>
      <c r="D12" s="724">
        <v>78</v>
      </c>
    </row>
    <row r="13" spans="2:4" x14ac:dyDescent="0.2">
      <c r="B13" s="168" t="s">
        <v>277</v>
      </c>
      <c r="C13" s="377">
        <v>1</v>
      </c>
      <c r="D13" s="724">
        <v>65</v>
      </c>
    </row>
    <row r="14" spans="2:4" x14ac:dyDescent="0.2">
      <c r="B14" s="168" t="s">
        <v>279</v>
      </c>
      <c r="C14" s="377">
        <v>3</v>
      </c>
      <c r="D14" s="724">
        <v>124</v>
      </c>
    </row>
    <row r="15" spans="2:4" x14ac:dyDescent="0.2">
      <c r="B15" s="168" t="s">
        <v>278</v>
      </c>
      <c r="C15" s="377">
        <v>2</v>
      </c>
      <c r="D15" s="724">
        <v>215</v>
      </c>
    </row>
    <row r="16" spans="2:4" ht="15" customHeight="1" x14ac:dyDescent="0.2">
      <c r="B16" s="168" t="s">
        <v>278</v>
      </c>
      <c r="C16" s="377">
        <v>2</v>
      </c>
      <c r="D16" s="724">
        <v>147</v>
      </c>
    </row>
    <row r="17" spans="2:5" ht="15" customHeight="1" x14ac:dyDescent="0.2">
      <c r="B17" s="273" t="s">
        <v>280</v>
      </c>
      <c r="C17" s="727">
        <v>2</v>
      </c>
      <c r="D17" s="728">
        <v>95</v>
      </c>
    </row>
    <row r="18" spans="2:5" ht="15" customHeight="1" x14ac:dyDescent="0.2">
      <c r="B18" s="723"/>
      <c r="C18" s="723" t="s">
        <v>109</v>
      </c>
      <c r="D18" s="702"/>
      <c r="E18" s="185" t="s">
        <v>936</v>
      </c>
    </row>
    <row r="19" spans="2:5" ht="19.5" customHeight="1" x14ac:dyDescent="0.2"/>
  </sheetData>
  <mergeCells count="2">
    <mergeCell ref="B7:C7"/>
    <mergeCell ref="B3:C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showGridLines="0" workbookViewId="0">
      <selection activeCell="D18" sqref="D18"/>
    </sheetView>
  </sheetViews>
  <sheetFormatPr defaultRowHeight="15" customHeight="1" x14ac:dyDescent="0.2"/>
  <cols>
    <col min="1" max="1" width="5.85546875" style="6" customWidth="1"/>
    <col min="2" max="2" width="16.7109375" style="6" customWidth="1"/>
    <col min="3" max="3" width="12" style="6" customWidth="1"/>
    <col min="4" max="4" width="12.5703125" style="6" customWidth="1"/>
    <col min="5" max="5" width="29.5703125" style="6" customWidth="1"/>
    <col min="6" max="6" width="5.85546875" style="6" customWidth="1"/>
    <col min="7" max="16384" width="9.140625" style="6"/>
  </cols>
  <sheetData>
    <row r="1" spans="2:4" ht="19.5" customHeight="1" x14ac:dyDescent="0.2"/>
    <row r="2" spans="2:4" ht="15" customHeight="1" x14ac:dyDescent="0.2">
      <c r="B2" s="805" t="s">
        <v>877</v>
      </c>
    </row>
    <row r="3" spans="2:4" x14ac:dyDescent="0.2">
      <c r="B3" s="878" t="s">
        <v>878</v>
      </c>
      <c r="C3" s="878"/>
      <c r="D3" s="878"/>
    </row>
    <row r="4" spans="2:4" x14ac:dyDescent="0.25">
      <c r="B4" s="58" t="s">
        <v>834</v>
      </c>
    </row>
    <row r="5" spans="2:4" x14ac:dyDescent="0.25">
      <c r="B5" s="58" t="s">
        <v>835</v>
      </c>
    </row>
    <row r="6" spans="2:4" ht="6.75" customHeight="1" x14ac:dyDescent="0.2"/>
    <row r="7" spans="2:4" x14ac:dyDescent="0.2">
      <c r="B7" s="927" t="s">
        <v>90</v>
      </c>
      <c r="C7" s="927"/>
      <c r="D7" s="807" t="s">
        <v>276</v>
      </c>
    </row>
    <row r="8" spans="2:4" x14ac:dyDescent="0.2">
      <c r="B8" s="270" t="s">
        <v>277</v>
      </c>
      <c r="C8" s="725">
        <v>1</v>
      </c>
      <c r="D8" s="726">
        <v>38</v>
      </c>
    </row>
    <row r="9" spans="2:4" x14ac:dyDescent="0.2">
      <c r="B9" s="168" t="s">
        <v>278</v>
      </c>
      <c r="C9" s="377">
        <v>2</v>
      </c>
      <c r="D9" s="724">
        <v>76</v>
      </c>
    </row>
    <row r="10" spans="2:4" x14ac:dyDescent="0.2">
      <c r="B10" s="168" t="s">
        <v>279</v>
      </c>
      <c r="C10" s="377">
        <v>3</v>
      </c>
      <c r="D10" s="724">
        <v>68</v>
      </c>
    </row>
    <row r="11" spans="2:4" x14ac:dyDescent="0.2">
      <c r="B11" s="168" t="s">
        <v>280</v>
      </c>
      <c r="C11" s="377">
        <v>4</v>
      </c>
      <c r="D11" s="724">
        <v>126</v>
      </c>
    </row>
    <row r="12" spans="2:4" x14ac:dyDescent="0.2">
      <c r="B12" s="168" t="s">
        <v>277</v>
      </c>
      <c r="C12" s="377">
        <v>1</v>
      </c>
      <c r="D12" s="724">
        <v>78</v>
      </c>
    </row>
    <row r="13" spans="2:4" x14ac:dyDescent="0.2">
      <c r="B13" s="168" t="s">
        <v>277</v>
      </c>
      <c r="C13" s="377">
        <v>1</v>
      </c>
      <c r="D13" s="724">
        <v>65</v>
      </c>
    </row>
    <row r="14" spans="2:4" x14ac:dyDescent="0.2">
      <c r="B14" s="168" t="s">
        <v>279</v>
      </c>
      <c r="C14" s="377">
        <v>3</v>
      </c>
      <c r="D14" s="724">
        <v>124</v>
      </c>
    </row>
    <row r="15" spans="2:4" x14ac:dyDescent="0.2">
      <c r="B15" s="168" t="s">
        <v>278</v>
      </c>
      <c r="C15" s="377">
        <v>2</v>
      </c>
      <c r="D15" s="724">
        <v>215</v>
      </c>
    </row>
    <row r="16" spans="2:4" x14ac:dyDescent="0.2">
      <c r="B16" s="168" t="s">
        <v>278</v>
      </c>
      <c r="C16" s="377">
        <v>2</v>
      </c>
      <c r="D16" s="724">
        <v>147</v>
      </c>
    </row>
    <row r="17" spans="2:5" x14ac:dyDescent="0.2">
      <c r="B17" s="273" t="s">
        <v>280</v>
      </c>
      <c r="C17" s="727">
        <v>2</v>
      </c>
      <c r="D17" s="728">
        <v>95</v>
      </c>
    </row>
    <row r="18" spans="2:5" x14ac:dyDescent="0.2">
      <c r="B18" s="723"/>
      <c r="C18" s="723" t="s">
        <v>109</v>
      </c>
      <c r="D18" s="702"/>
      <c r="E18" s="185" t="s">
        <v>937</v>
      </c>
    </row>
    <row r="19" spans="2:5" ht="19.5" customHeight="1" x14ac:dyDescent="0.2"/>
  </sheetData>
  <mergeCells count="2">
    <mergeCell ref="B3:D3"/>
    <mergeCell ref="B7:C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showGridLines="0" workbookViewId="0">
      <selection activeCell="D18" sqref="D18"/>
    </sheetView>
  </sheetViews>
  <sheetFormatPr defaultRowHeight="15" customHeight="1" x14ac:dyDescent="0.2"/>
  <cols>
    <col min="1" max="1" width="5.85546875" style="6" customWidth="1"/>
    <col min="2" max="2" width="16.7109375" style="6" customWidth="1"/>
    <col min="3" max="3" width="12" style="6" customWidth="1"/>
    <col min="4" max="4" width="12.5703125" style="6" customWidth="1"/>
    <col min="5" max="5" width="28.7109375" style="6" customWidth="1"/>
    <col min="6" max="6" width="5.85546875" style="6" customWidth="1"/>
    <col min="7" max="16384" width="9.140625" style="6"/>
  </cols>
  <sheetData>
    <row r="1" spans="2:4" ht="19.5" customHeight="1" x14ac:dyDescent="0.2"/>
    <row r="2" spans="2:4" ht="15" customHeight="1" x14ac:dyDescent="0.2">
      <c r="B2" s="751" t="s">
        <v>747</v>
      </c>
    </row>
    <row r="3" spans="2:4" x14ac:dyDescent="0.2">
      <c r="B3" s="878" t="s">
        <v>748</v>
      </c>
      <c r="C3" s="878"/>
      <c r="D3" s="878"/>
    </row>
    <row r="4" spans="2:4" x14ac:dyDescent="0.2">
      <c r="B4" s="7" t="s">
        <v>684</v>
      </c>
    </row>
    <row r="5" spans="2:4" x14ac:dyDescent="0.2">
      <c r="B5" s="8" t="s">
        <v>749</v>
      </c>
    </row>
    <row r="6" spans="2:4" ht="6.75" customHeight="1" x14ac:dyDescent="0.2"/>
    <row r="7" spans="2:4" x14ac:dyDescent="0.2">
      <c r="B7" s="927" t="s">
        <v>90</v>
      </c>
      <c r="C7" s="927"/>
      <c r="D7" s="753" t="s">
        <v>276</v>
      </c>
    </row>
    <row r="8" spans="2:4" x14ac:dyDescent="0.2">
      <c r="B8" s="270" t="s">
        <v>277</v>
      </c>
      <c r="C8" s="725">
        <v>1</v>
      </c>
      <c r="D8" s="726">
        <v>38</v>
      </c>
    </row>
    <row r="9" spans="2:4" x14ac:dyDescent="0.2">
      <c r="B9" s="168" t="s">
        <v>278</v>
      </c>
      <c r="C9" s="377">
        <v>2</v>
      </c>
      <c r="D9" s="724">
        <v>76</v>
      </c>
    </row>
    <row r="10" spans="2:4" x14ac:dyDescent="0.2">
      <c r="B10" s="168" t="s">
        <v>279</v>
      </c>
      <c r="C10" s="377">
        <v>3</v>
      </c>
      <c r="D10" s="724">
        <v>68</v>
      </c>
    </row>
    <row r="11" spans="2:4" x14ac:dyDescent="0.2">
      <c r="B11" s="168" t="s">
        <v>280</v>
      </c>
      <c r="C11" s="377">
        <v>4</v>
      </c>
      <c r="D11" s="724">
        <v>126</v>
      </c>
    </row>
    <row r="12" spans="2:4" x14ac:dyDescent="0.2">
      <c r="B12" s="168" t="s">
        <v>277</v>
      </c>
      <c r="C12" s="377">
        <v>1</v>
      </c>
      <c r="D12" s="724">
        <v>78</v>
      </c>
    </row>
    <row r="13" spans="2:4" x14ac:dyDescent="0.2">
      <c r="B13" s="168" t="s">
        <v>277</v>
      </c>
      <c r="C13" s="377">
        <v>1</v>
      </c>
      <c r="D13" s="724">
        <v>65</v>
      </c>
    </row>
    <row r="14" spans="2:4" x14ac:dyDescent="0.2">
      <c r="B14" s="168" t="s">
        <v>279</v>
      </c>
      <c r="C14" s="377">
        <v>3</v>
      </c>
      <c r="D14" s="724">
        <v>124</v>
      </c>
    </row>
    <row r="15" spans="2:4" x14ac:dyDescent="0.2">
      <c r="B15" s="168" t="s">
        <v>278</v>
      </c>
      <c r="C15" s="377">
        <v>2</v>
      </c>
      <c r="D15" s="724">
        <v>215</v>
      </c>
    </row>
    <row r="16" spans="2:4" x14ac:dyDescent="0.2">
      <c r="B16" s="168" t="s">
        <v>278</v>
      </c>
      <c r="C16" s="377">
        <v>2</v>
      </c>
      <c r="D16" s="724">
        <v>147</v>
      </c>
    </row>
    <row r="17" spans="2:5" x14ac:dyDescent="0.2">
      <c r="B17" s="273" t="s">
        <v>280</v>
      </c>
      <c r="C17" s="727">
        <v>2</v>
      </c>
      <c r="D17" s="728">
        <v>95</v>
      </c>
    </row>
    <row r="18" spans="2:5" ht="15" customHeight="1" x14ac:dyDescent="0.2">
      <c r="B18" s="723"/>
      <c r="C18" s="723" t="s">
        <v>109</v>
      </c>
      <c r="D18" s="702"/>
      <c r="E18" s="185" t="s">
        <v>938</v>
      </c>
    </row>
    <row r="19" spans="2:5" ht="19.5" customHeight="1" x14ac:dyDescent="0.2"/>
  </sheetData>
  <mergeCells count="2">
    <mergeCell ref="B7:C7"/>
    <mergeCell ref="B3:D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workbookViewId="0">
      <selection activeCell="F19" sqref="F19:F21"/>
    </sheetView>
  </sheetViews>
  <sheetFormatPr defaultRowHeight="15" x14ac:dyDescent="0.2"/>
  <cols>
    <col min="1" max="1" width="5.85546875" style="6" customWidth="1"/>
    <col min="2" max="2" width="5.42578125" style="6" customWidth="1"/>
    <col min="3" max="3" width="14" style="6" customWidth="1"/>
    <col min="4" max="4" width="9.7109375" style="6" customWidth="1"/>
    <col min="5" max="5" width="14.28515625" style="6" customWidth="1"/>
    <col min="6" max="6" width="12.42578125" style="6" customWidth="1"/>
    <col min="7" max="7" width="17.5703125" style="6" customWidth="1"/>
    <col min="8" max="8" width="5.85546875" style="6" customWidth="1"/>
    <col min="9" max="16384" width="9.140625" style="6"/>
  </cols>
  <sheetData>
    <row r="1" spans="2:6" ht="19.5" customHeight="1" x14ac:dyDescent="0.2"/>
    <row r="2" spans="2:6" ht="18.75" x14ac:dyDescent="0.2">
      <c r="B2" s="13" t="s">
        <v>282</v>
      </c>
    </row>
    <row r="3" spans="2:6" ht="18" customHeight="1" x14ac:dyDescent="0.2">
      <c r="B3" s="878" t="s">
        <v>416</v>
      </c>
      <c r="C3" s="878"/>
      <c r="D3" s="878"/>
      <c r="E3" s="878"/>
    </row>
    <row r="4" spans="2:6" x14ac:dyDescent="0.2">
      <c r="B4" s="7" t="s">
        <v>699</v>
      </c>
    </row>
    <row r="5" spans="2:6" x14ac:dyDescent="0.2">
      <c r="B5" s="8" t="s">
        <v>700</v>
      </c>
    </row>
    <row r="6" spans="2:6" ht="6.75" customHeight="1" x14ac:dyDescent="0.2"/>
    <row r="7" spans="2:6" x14ac:dyDescent="0.2">
      <c r="B7" s="928" t="s">
        <v>239</v>
      </c>
      <c r="C7" s="928"/>
      <c r="D7" s="929"/>
      <c r="E7" s="930" t="s">
        <v>285</v>
      </c>
      <c r="F7" s="931" t="s">
        <v>286</v>
      </c>
    </row>
    <row r="8" spans="2:6" x14ac:dyDescent="0.2">
      <c r="B8" s="166" t="s">
        <v>47</v>
      </c>
      <c r="C8" s="171" t="s">
        <v>242</v>
      </c>
      <c r="D8" s="171" t="s">
        <v>219</v>
      </c>
      <c r="E8" s="930"/>
      <c r="F8" s="931"/>
    </row>
    <row r="9" spans="2:6" x14ac:dyDescent="0.2">
      <c r="B9" s="19">
        <v>1</v>
      </c>
      <c r="C9" s="174" t="s">
        <v>28</v>
      </c>
      <c r="D9" s="175">
        <v>78</v>
      </c>
      <c r="E9" s="176">
        <f t="shared" ref="E9:E18" si="0">D9-F$19</f>
        <v>78</v>
      </c>
      <c r="F9" s="177">
        <f t="shared" ref="F9:F18" si="1">E9^2</f>
        <v>6084</v>
      </c>
    </row>
    <row r="10" spans="2:6" x14ac:dyDescent="0.2">
      <c r="B10" s="14">
        <v>2</v>
      </c>
      <c r="C10" s="172" t="s">
        <v>11</v>
      </c>
      <c r="D10" s="173">
        <v>60</v>
      </c>
      <c r="E10" s="169">
        <f t="shared" si="0"/>
        <v>60</v>
      </c>
      <c r="F10" s="170">
        <f t="shared" si="1"/>
        <v>3600</v>
      </c>
    </row>
    <row r="11" spans="2:6" x14ac:dyDescent="0.2">
      <c r="B11" s="14">
        <v>3</v>
      </c>
      <c r="C11" s="172" t="s">
        <v>12</v>
      </c>
      <c r="D11" s="173">
        <v>125</v>
      </c>
      <c r="E11" s="169">
        <f t="shared" si="0"/>
        <v>125</v>
      </c>
      <c r="F11" s="170">
        <f t="shared" si="1"/>
        <v>15625</v>
      </c>
    </row>
    <row r="12" spans="2:6" x14ac:dyDescent="0.2">
      <c r="B12" s="14">
        <v>4</v>
      </c>
      <c r="C12" s="172" t="s">
        <v>14</v>
      </c>
      <c r="D12" s="173">
        <v>60</v>
      </c>
      <c r="E12" s="169">
        <f t="shared" si="0"/>
        <v>60</v>
      </c>
      <c r="F12" s="170">
        <f t="shared" si="1"/>
        <v>3600</v>
      </c>
    </row>
    <row r="13" spans="2:6" x14ac:dyDescent="0.2">
      <c r="B13" s="14">
        <v>5</v>
      </c>
      <c r="C13" s="172" t="s">
        <v>21</v>
      </c>
      <c r="D13" s="173">
        <v>57</v>
      </c>
      <c r="E13" s="169">
        <f t="shared" si="0"/>
        <v>57</v>
      </c>
      <c r="F13" s="170">
        <f t="shared" si="1"/>
        <v>3249</v>
      </c>
    </row>
    <row r="14" spans="2:6" x14ac:dyDescent="0.2">
      <c r="B14" s="14">
        <v>6</v>
      </c>
      <c r="C14" s="172" t="s">
        <v>19</v>
      </c>
      <c r="D14" s="173">
        <v>62</v>
      </c>
      <c r="E14" s="169">
        <f t="shared" si="0"/>
        <v>62</v>
      </c>
      <c r="F14" s="170">
        <f t="shared" si="1"/>
        <v>3844</v>
      </c>
    </row>
    <row r="15" spans="2:6" x14ac:dyDescent="0.2">
      <c r="B15" s="14">
        <v>7</v>
      </c>
      <c r="C15" s="172" t="s">
        <v>20</v>
      </c>
      <c r="D15" s="173">
        <v>53</v>
      </c>
      <c r="E15" s="169">
        <f t="shared" si="0"/>
        <v>53</v>
      </c>
      <c r="F15" s="170">
        <f t="shared" si="1"/>
        <v>2809</v>
      </c>
    </row>
    <row r="16" spans="2:6" x14ac:dyDescent="0.2">
      <c r="B16" s="14">
        <v>8</v>
      </c>
      <c r="C16" s="172" t="s">
        <v>23</v>
      </c>
      <c r="D16" s="173">
        <v>79</v>
      </c>
      <c r="E16" s="169">
        <f t="shared" si="0"/>
        <v>79</v>
      </c>
      <c r="F16" s="170">
        <f t="shared" si="1"/>
        <v>6241</v>
      </c>
    </row>
    <row r="17" spans="2:7" x14ac:dyDescent="0.2">
      <c r="B17" s="14">
        <v>9</v>
      </c>
      <c r="C17" s="172" t="s">
        <v>29</v>
      </c>
      <c r="D17" s="173">
        <v>60</v>
      </c>
      <c r="E17" s="169">
        <f t="shared" si="0"/>
        <v>60</v>
      </c>
      <c r="F17" s="170">
        <f t="shared" si="1"/>
        <v>3600</v>
      </c>
    </row>
    <row r="18" spans="2:7" x14ac:dyDescent="0.2">
      <c r="B18" s="22">
        <v>10</v>
      </c>
      <c r="C18" s="179" t="s">
        <v>30</v>
      </c>
      <c r="D18" s="180">
        <v>94</v>
      </c>
      <c r="E18" s="181">
        <f t="shared" si="0"/>
        <v>94</v>
      </c>
      <c r="F18" s="182">
        <f t="shared" si="1"/>
        <v>8836</v>
      </c>
    </row>
    <row r="19" spans="2:7" x14ac:dyDescent="0.2">
      <c r="B19" s="35" t="s">
        <v>288</v>
      </c>
      <c r="C19" s="35"/>
      <c r="D19" s="35"/>
      <c r="E19" s="35"/>
      <c r="F19" s="184"/>
      <c r="G19" s="185" t="s">
        <v>939</v>
      </c>
    </row>
    <row r="20" spans="2:7" x14ac:dyDescent="0.2">
      <c r="B20" s="35" t="s">
        <v>417</v>
      </c>
      <c r="C20" s="35"/>
      <c r="D20" s="35"/>
      <c r="E20" s="35"/>
      <c r="F20" s="183"/>
      <c r="G20" s="185" t="s">
        <v>940</v>
      </c>
    </row>
    <row r="21" spans="2:7" x14ac:dyDescent="0.2">
      <c r="B21" s="35" t="s">
        <v>287</v>
      </c>
      <c r="C21" s="35"/>
      <c r="D21" s="35"/>
      <c r="E21" s="35"/>
      <c r="F21" s="183"/>
      <c r="G21" s="185" t="s">
        <v>941</v>
      </c>
    </row>
    <row r="22" spans="2:7" ht="19.5" customHeight="1" x14ac:dyDescent="0.2"/>
  </sheetData>
  <mergeCells count="4">
    <mergeCell ref="B7:D7"/>
    <mergeCell ref="E7:E8"/>
    <mergeCell ref="F7:F8"/>
    <mergeCell ref="B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0"/>
  <sheetViews>
    <sheetView showGridLines="0" workbookViewId="0">
      <selection activeCell="I8" sqref="I8"/>
    </sheetView>
  </sheetViews>
  <sheetFormatPr defaultRowHeight="15" x14ac:dyDescent="0.2"/>
  <cols>
    <col min="1" max="1" width="5.85546875" style="671" customWidth="1"/>
    <col min="2" max="2" width="5.42578125" style="671" customWidth="1"/>
    <col min="3" max="3" width="14" style="671" customWidth="1"/>
    <col min="4" max="4" width="0.85546875" style="671" customWidth="1"/>
    <col min="5" max="5" width="9.85546875" style="671" customWidth="1"/>
    <col min="6" max="6" width="8.5703125" style="671" customWidth="1"/>
    <col min="7" max="7" width="23.7109375" style="671" customWidth="1"/>
    <col min="8" max="8" width="10" style="671" customWidth="1"/>
    <col min="9" max="9" width="9.5703125" style="671" bestFit="1" customWidth="1"/>
    <col min="10" max="10" width="5.85546875" style="671" customWidth="1"/>
    <col min="11" max="16384" width="9.140625" style="671"/>
  </cols>
  <sheetData>
    <row r="1" spans="2:9" ht="19.5" customHeight="1" x14ac:dyDescent="0.2"/>
    <row r="2" spans="2:9" ht="18.75" x14ac:dyDescent="0.2">
      <c r="B2" s="540" t="s">
        <v>104</v>
      </c>
      <c r="C2" s="46"/>
      <c r="D2" s="46"/>
    </row>
    <row r="3" spans="2:9" ht="18" customHeight="1" x14ac:dyDescent="0.2">
      <c r="B3" s="878" t="s">
        <v>645</v>
      </c>
      <c r="C3" s="878"/>
      <c r="D3" s="878"/>
      <c r="E3" s="878"/>
      <c r="F3" s="878"/>
    </row>
    <row r="4" spans="2:9" x14ac:dyDescent="0.2">
      <c r="B4" s="7" t="s">
        <v>644</v>
      </c>
      <c r="C4" s="46"/>
      <c r="D4" s="46"/>
    </row>
    <row r="5" spans="2:9" x14ac:dyDescent="0.2">
      <c r="B5" s="8" t="s">
        <v>643</v>
      </c>
      <c r="C5" s="46"/>
      <c r="D5" s="46"/>
    </row>
    <row r="6" spans="2:9" ht="6.75" customHeight="1" x14ac:dyDescent="0.2">
      <c r="B6" s="6"/>
      <c r="C6" s="46"/>
      <c r="D6" s="46"/>
    </row>
    <row r="7" spans="2:9" ht="15.75" customHeight="1" x14ac:dyDescent="0.2">
      <c r="B7" s="675" t="s">
        <v>107</v>
      </c>
      <c r="C7" s="676" t="s">
        <v>187</v>
      </c>
      <c r="D7" s="881" t="s">
        <v>91</v>
      </c>
      <c r="E7" s="882"/>
      <c r="G7" s="681" t="s">
        <v>108</v>
      </c>
    </row>
    <row r="8" spans="2:9" ht="15.75" customHeight="1" x14ac:dyDescent="0.2">
      <c r="B8" s="677">
        <v>1</v>
      </c>
      <c r="C8" s="678" t="s">
        <v>188</v>
      </c>
      <c r="D8" s="684">
        <f>E8</f>
        <v>2150</v>
      </c>
      <c r="E8" s="680">
        <v>2150</v>
      </c>
      <c r="F8" s="691">
        <v>2000</v>
      </c>
      <c r="G8" s="683" t="s">
        <v>646</v>
      </c>
      <c r="H8" s="685" t="str">
        <f>"&gt;="&amp;F8</f>
        <v>&gt;=2000</v>
      </c>
      <c r="I8" s="682"/>
    </row>
    <row r="9" spans="2:9" ht="15.75" customHeight="1" x14ac:dyDescent="0.2">
      <c r="B9" s="677">
        <v>2</v>
      </c>
      <c r="C9" s="679" t="s">
        <v>189</v>
      </c>
      <c r="D9" s="684">
        <f t="shared" ref="D9:D19" si="0">E9</f>
        <v>2950</v>
      </c>
      <c r="E9" s="680">
        <v>2950</v>
      </c>
      <c r="I9" s="866" t="s">
        <v>903</v>
      </c>
    </row>
    <row r="10" spans="2:9" x14ac:dyDescent="0.2">
      <c r="B10" s="677">
        <v>3</v>
      </c>
      <c r="C10" s="679" t="s">
        <v>190</v>
      </c>
      <c r="D10" s="684">
        <f t="shared" si="0"/>
        <v>3250</v>
      </c>
      <c r="E10" s="680">
        <v>3250</v>
      </c>
      <c r="G10" s="686"/>
      <c r="H10" s="687"/>
    </row>
    <row r="11" spans="2:9" x14ac:dyDescent="0.2">
      <c r="B11" s="677">
        <v>4</v>
      </c>
      <c r="C11" s="679" t="s">
        <v>191</v>
      </c>
      <c r="D11" s="684">
        <f t="shared" si="0"/>
        <v>1780</v>
      </c>
      <c r="E11" s="680">
        <v>1780</v>
      </c>
      <c r="G11" s="688"/>
      <c r="H11" s="689"/>
    </row>
    <row r="12" spans="2:9" x14ac:dyDescent="0.2">
      <c r="B12" s="677">
        <v>5</v>
      </c>
      <c r="C12" s="679" t="s">
        <v>192</v>
      </c>
      <c r="D12" s="684">
        <f t="shared" si="0"/>
        <v>1850</v>
      </c>
      <c r="E12" s="680">
        <v>1850</v>
      </c>
      <c r="G12" s="688"/>
      <c r="H12" s="687"/>
    </row>
    <row r="13" spans="2:9" x14ac:dyDescent="0.2">
      <c r="B13" s="677">
        <v>6</v>
      </c>
      <c r="C13" s="679" t="s">
        <v>193</v>
      </c>
      <c r="D13" s="684">
        <f t="shared" si="0"/>
        <v>2750</v>
      </c>
      <c r="E13" s="680">
        <v>2750</v>
      </c>
      <c r="G13" s="688"/>
      <c r="H13" s="687"/>
    </row>
    <row r="14" spans="2:9" x14ac:dyDescent="0.2">
      <c r="B14" s="677">
        <v>7</v>
      </c>
      <c r="C14" s="679" t="s">
        <v>194</v>
      </c>
      <c r="D14" s="684">
        <f t="shared" si="0"/>
        <v>3500</v>
      </c>
      <c r="E14" s="680">
        <v>3500</v>
      </c>
      <c r="G14" s="688"/>
      <c r="H14" s="687"/>
    </row>
    <row r="15" spans="2:9" x14ac:dyDescent="0.2">
      <c r="B15" s="677">
        <v>8</v>
      </c>
      <c r="C15" s="679" t="s">
        <v>195</v>
      </c>
      <c r="D15" s="684">
        <f t="shared" si="0"/>
        <v>1950</v>
      </c>
      <c r="E15" s="680">
        <v>1950</v>
      </c>
      <c r="G15" s="688"/>
      <c r="H15" s="687"/>
    </row>
    <row r="16" spans="2:9" x14ac:dyDescent="0.2">
      <c r="B16" s="677">
        <v>9</v>
      </c>
      <c r="C16" s="679" t="s">
        <v>196</v>
      </c>
      <c r="D16" s="684">
        <f t="shared" si="0"/>
        <v>1850</v>
      </c>
      <c r="E16" s="680">
        <v>1850</v>
      </c>
      <c r="G16" s="690"/>
      <c r="H16" s="687"/>
    </row>
    <row r="17" spans="2:7" x14ac:dyDescent="0.2">
      <c r="B17" s="677">
        <v>10</v>
      </c>
      <c r="C17" s="679" t="s">
        <v>197</v>
      </c>
      <c r="D17" s="684">
        <f t="shared" si="0"/>
        <v>2180</v>
      </c>
      <c r="E17" s="680">
        <v>2180</v>
      </c>
      <c r="G17" s="672"/>
    </row>
    <row r="18" spans="2:7" ht="15.75" customHeight="1" x14ac:dyDescent="0.2">
      <c r="B18" s="677">
        <v>11</v>
      </c>
      <c r="C18" s="679" t="s">
        <v>198</v>
      </c>
      <c r="D18" s="684">
        <f t="shared" si="0"/>
        <v>2500</v>
      </c>
      <c r="E18" s="680">
        <v>2500</v>
      </c>
      <c r="G18" s="673"/>
    </row>
    <row r="19" spans="2:7" ht="15.75" customHeight="1" x14ac:dyDescent="0.2">
      <c r="B19" s="677">
        <v>12</v>
      </c>
      <c r="C19" s="679" t="s">
        <v>199</v>
      </c>
      <c r="D19" s="684">
        <f t="shared" si="0"/>
        <v>3520</v>
      </c>
      <c r="E19" s="680">
        <v>3520</v>
      </c>
      <c r="G19" s="673"/>
    </row>
    <row r="20" spans="2:7" ht="19.5" customHeight="1" x14ac:dyDescent="0.2">
      <c r="G20" s="674"/>
    </row>
  </sheetData>
  <mergeCells count="2">
    <mergeCell ref="B3:F3"/>
    <mergeCell ref="D7:E7"/>
  </mergeCells>
  <conditionalFormatting sqref="D8:D19">
    <cfRule type="cellIs" dxfId="19" priority="3" operator="greaterThanOrEqual">
      <formula>$F$8</formula>
    </cfRule>
  </conditionalFormatting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9569" r:id="rId4" name="Scroll Bar 1">
              <controlPr defaultSize="0" autoPict="0">
                <anchor moveWithCells="1">
                  <from>
                    <xdr:col>6</xdr:col>
                    <xdr:colOff>981075</xdr:colOff>
                    <xdr:row>7</xdr:row>
                    <xdr:rowOff>19050</xdr:rowOff>
                  </from>
                  <to>
                    <xdr:col>6</xdr:col>
                    <xdr:colOff>1466850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13"/>
  <sheetViews>
    <sheetView showGridLines="0" workbookViewId="0">
      <selection activeCell="C9" sqref="C9"/>
    </sheetView>
  </sheetViews>
  <sheetFormatPr defaultRowHeight="15" x14ac:dyDescent="0.2"/>
  <cols>
    <col min="1" max="1" width="5.85546875" style="6" customWidth="1"/>
    <col min="2" max="2" width="33.7109375" style="6" customWidth="1"/>
    <col min="3" max="3" width="13.85546875" style="6" bestFit="1" customWidth="1"/>
    <col min="4" max="4" width="20.42578125" style="6" customWidth="1"/>
    <col min="5" max="5" width="5.85546875" style="6" customWidth="1"/>
    <col min="6" max="16384" width="9.140625" style="6"/>
  </cols>
  <sheetData>
    <row r="1" spans="2:4" ht="19.5" customHeight="1" x14ac:dyDescent="0.2"/>
    <row r="2" spans="2:4" ht="18.75" x14ac:dyDescent="0.2">
      <c r="B2" s="13" t="s">
        <v>284</v>
      </c>
    </row>
    <row r="3" spans="2:4" ht="18.75" customHeight="1" x14ac:dyDescent="0.2">
      <c r="B3" s="193" t="s">
        <v>418</v>
      </c>
    </row>
    <row r="4" spans="2:4" x14ac:dyDescent="0.25">
      <c r="B4" s="58" t="s">
        <v>419</v>
      </c>
    </row>
    <row r="5" spans="2:4" ht="6.75" customHeight="1" x14ac:dyDescent="0.2">
      <c r="B5" s="186"/>
    </row>
    <row r="6" spans="2:4" ht="16.5" customHeight="1" x14ac:dyDescent="0.2">
      <c r="B6" s="30" t="s">
        <v>420</v>
      </c>
      <c r="C6" s="189">
        <f>D6/100</f>
        <v>0.2</v>
      </c>
      <c r="D6" s="192">
        <v>20</v>
      </c>
    </row>
    <row r="7" spans="2:4" ht="16.5" customHeight="1" x14ac:dyDescent="0.2">
      <c r="B7" s="30" t="s">
        <v>283</v>
      </c>
      <c r="C7" s="33">
        <v>10</v>
      </c>
      <c r="D7" s="192"/>
    </row>
    <row r="8" spans="2:4" ht="16.5" customHeight="1" x14ac:dyDescent="0.2">
      <c r="B8" s="37" t="s">
        <v>421</v>
      </c>
      <c r="C8" s="190" t="b">
        <f>IF(D8=1,TRUE,FALSE)</f>
        <v>0</v>
      </c>
      <c r="D8" s="192">
        <v>2</v>
      </c>
    </row>
    <row r="9" spans="2:4" ht="16.5" customHeight="1" x14ac:dyDescent="0.2">
      <c r="B9" s="188" t="s">
        <v>109</v>
      </c>
      <c r="C9" s="191"/>
      <c r="D9" s="185" t="s">
        <v>942</v>
      </c>
    </row>
    <row r="10" spans="2:4" ht="6.75" customHeight="1" x14ac:dyDescent="0.2"/>
    <row r="11" spans="2:4" ht="16.5" customHeight="1" x14ac:dyDescent="0.25">
      <c r="B11" s="187" t="s">
        <v>289</v>
      </c>
    </row>
    <row r="12" spans="2:4" ht="16.5" customHeight="1" x14ac:dyDescent="0.25">
      <c r="B12" s="187" t="s">
        <v>290</v>
      </c>
    </row>
    <row r="13" spans="2:4" ht="19.5" customHeight="1" x14ac:dyDescent="0.2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3" name="Scroll Bar 1">
              <controlPr defaultSize="0" autoPict="0">
                <anchor moveWithCells="1">
                  <from>
                    <xdr:col>1</xdr:col>
                    <xdr:colOff>1666875</xdr:colOff>
                    <xdr:row>5</xdr:row>
                    <xdr:rowOff>38100</xdr:rowOff>
                  </from>
                  <to>
                    <xdr:col>1</xdr:col>
                    <xdr:colOff>2152650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4" name="Scroll Bar 2">
              <controlPr defaultSize="0" autoPict="0">
                <anchor moveWithCells="1">
                  <from>
                    <xdr:col>1</xdr:col>
                    <xdr:colOff>1666875</xdr:colOff>
                    <xdr:row>6</xdr:row>
                    <xdr:rowOff>28575</xdr:rowOff>
                  </from>
                  <to>
                    <xdr:col>1</xdr:col>
                    <xdr:colOff>2152650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5" name="Scroll Bar 3">
              <controlPr defaultSize="0" autoPict="0">
                <anchor moveWithCells="1">
                  <from>
                    <xdr:col>1</xdr:col>
                    <xdr:colOff>1666875</xdr:colOff>
                    <xdr:row>7</xdr:row>
                    <xdr:rowOff>19050</xdr:rowOff>
                  </from>
                  <to>
                    <xdr:col>1</xdr:col>
                    <xdr:colOff>2152650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17"/>
  <sheetViews>
    <sheetView workbookViewId="0">
      <selection activeCell="H7" sqref="H7"/>
    </sheetView>
  </sheetViews>
  <sheetFormatPr defaultRowHeight="15" x14ac:dyDescent="0.2"/>
  <cols>
    <col min="1" max="1" width="5.85546875" style="194" customWidth="1"/>
    <col min="2" max="2" width="25.28515625" style="194" customWidth="1"/>
    <col min="3" max="3" width="9.42578125" style="194" customWidth="1"/>
    <col min="4" max="4" width="8.28515625" style="194" customWidth="1"/>
    <col min="5" max="5" width="5" style="194" customWidth="1"/>
    <col min="6" max="6" width="11.140625" style="194" customWidth="1"/>
    <col min="7" max="7" width="22" style="194" customWidth="1"/>
    <col min="8" max="8" width="13.7109375" style="194" customWidth="1"/>
    <col min="9" max="9" width="5.85546875" style="194" customWidth="1"/>
    <col min="10" max="12" width="9.140625" style="194"/>
    <col min="13" max="13" width="10.7109375" style="194" bestFit="1" customWidth="1"/>
    <col min="14" max="16384" width="9.140625" style="194"/>
  </cols>
  <sheetData>
    <row r="1" spans="2:13" ht="19.5" customHeight="1" x14ac:dyDescent="0.2"/>
    <row r="2" spans="2:13" ht="18" customHeight="1" x14ac:dyDescent="0.2">
      <c r="B2" s="217" t="s">
        <v>291</v>
      </c>
    </row>
    <row r="3" spans="2:13" ht="18" customHeight="1" x14ac:dyDescent="0.2">
      <c r="B3" s="883" t="s">
        <v>879</v>
      </c>
      <c r="C3" s="883"/>
      <c r="D3" s="883"/>
      <c r="E3" s="883"/>
      <c r="F3" s="868"/>
    </row>
    <row r="4" spans="2:13" ht="15.75" customHeight="1" x14ac:dyDescent="0.2">
      <c r="B4" s="78" t="s">
        <v>422</v>
      </c>
    </row>
    <row r="5" spans="2:13" ht="6.75" customHeight="1" x14ac:dyDescent="0.2">
      <c r="B5" s="197"/>
    </row>
    <row r="6" spans="2:13" ht="16.5" customHeight="1" x14ac:dyDescent="0.2">
      <c r="B6" s="932" t="s">
        <v>292</v>
      </c>
      <c r="C6" s="933" t="s">
        <v>176</v>
      </c>
      <c r="D6" s="934"/>
      <c r="F6" s="203" t="s">
        <v>296</v>
      </c>
      <c r="G6" s="203"/>
      <c r="H6" s="204">
        <v>7</v>
      </c>
    </row>
    <row r="7" spans="2:13" ht="16.5" customHeight="1" x14ac:dyDescent="0.2">
      <c r="B7" s="932"/>
      <c r="C7" s="200" t="s">
        <v>293</v>
      </c>
      <c r="D7" s="201" t="s">
        <v>294</v>
      </c>
      <c r="E7" s="195"/>
      <c r="F7" s="203" t="s">
        <v>297</v>
      </c>
      <c r="G7" s="203"/>
      <c r="H7" s="205"/>
    </row>
    <row r="8" spans="2:13" ht="16.5" customHeight="1" x14ac:dyDescent="0.2">
      <c r="B8" s="196"/>
      <c r="C8" s="210">
        <v>525</v>
      </c>
      <c r="D8" s="211">
        <v>515</v>
      </c>
      <c r="E8" s="196"/>
      <c r="H8" s="296" t="s">
        <v>943</v>
      </c>
      <c r="M8" s="867"/>
    </row>
    <row r="9" spans="2:13" ht="16.5" customHeight="1" x14ac:dyDescent="0.2">
      <c r="B9" s="196"/>
      <c r="C9" s="212">
        <v>490</v>
      </c>
      <c r="D9" s="213">
        <v>505</v>
      </c>
      <c r="M9" s="867"/>
    </row>
    <row r="10" spans="2:13" ht="16.5" customHeight="1" x14ac:dyDescent="0.2">
      <c r="B10" s="196"/>
      <c r="C10" s="212">
        <v>360</v>
      </c>
      <c r="D10" s="213">
        <v>550</v>
      </c>
    </row>
    <row r="11" spans="2:13" ht="16.5" customHeight="1" x14ac:dyDescent="0.2">
      <c r="B11" s="196"/>
      <c r="C11" s="212">
        <v>510</v>
      </c>
      <c r="D11" s="213">
        <v>475</v>
      </c>
    </row>
    <row r="12" spans="2:13" ht="16.5" customHeight="1" x14ac:dyDescent="0.2">
      <c r="B12" s="196"/>
      <c r="C12" s="212">
        <v>485</v>
      </c>
      <c r="D12" s="213">
        <v>500</v>
      </c>
    </row>
    <row r="13" spans="2:13" ht="16.5" customHeight="1" x14ac:dyDescent="0.2">
      <c r="B13" s="196"/>
      <c r="C13" s="212"/>
      <c r="D13" s="213">
        <v>510</v>
      </c>
    </row>
    <row r="14" spans="2:13" ht="16.5" customHeight="1" x14ac:dyDescent="0.2">
      <c r="B14" s="196"/>
      <c r="C14" s="214"/>
      <c r="D14" s="215">
        <v>525</v>
      </c>
    </row>
    <row r="15" spans="2:13" ht="16.5" customHeight="1" x14ac:dyDescent="0.2">
      <c r="B15" s="202" t="s">
        <v>295</v>
      </c>
      <c r="C15" s="206">
        <f>COUNT(C8:C14)</f>
        <v>5</v>
      </c>
      <c r="D15" s="207">
        <f>COUNT(D8:D14)</f>
        <v>7</v>
      </c>
    </row>
    <row r="16" spans="2:13" ht="16.5" customHeight="1" x14ac:dyDescent="0.2">
      <c r="B16" s="202" t="s">
        <v>237</v>
      </c>
      <c r="C16" s="208">
        <f>C15-1</f>
        <v>4</v>
      </c>
      <c r="D16" s="209">
        <f>D15-1</f>
        <v>6</v>
      </c>
    </row>
    <row r="17" spans="2:4" ht="19.5" customHeight="1" x14ac:dyDescent="0.2">
      <c r="B17" s="196"/>
      <c r="C17" s="196"/>
      <c r="D17" s="196"/>
    </row>
  </sheetData>
  <mergeCells count="3">
    <mergeCell ref="B6:B7"/>
    <mergeCell ref="C6:D6"/>
    <mergeCell ref="B3:E3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Scroll Bar 1">
              <controlPr defaultSize="0" autoPict="0">
                <anchor moveWithCells="1">
                  <from>
                    <xdr:col>6</xdr:col>
                    <xdr:colOff>866775</xdr:colOff>
                    <xdr:row>5</xdr:row>
                    <xdr:rowOff>28575</xdr:rowOff>
                  </from>
                  <to>
                    <xdr:col>6</xdr:col>
                    <xdr:colOff>1352550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7"/>
  <sheetViews>
    <sheetView workbookViewId="0">
      <selection activeCell="H8" sqref="H8"/>
    </sheetView>
  </sheetViews>
  <sheetFormatPr defaultRowHeight="15" x14ac:dyDescent="0.2"/>
  <cols>
    <col min="1" max="1" width="5.85546875" style="194" customWidth="1"/>
    <col min="2" max="2" width="25.28515625" style="194" customWidth="1"/>
    <col min="3" max="3" width="9.42578125" style="194" customWidth="1"/>
    <col min="4" max="4" width="8.28515625" style="194" customWidth="1"/>
    <col min="5" max="5" width="5" style="194" customWidth="1"/>
    <col min="6" max="6" width="12.42578125" style="194" customWidth="1"/>
    <col min="7" max="7" width="22" style="194" customWidth="1"/>
    <col min="8" max="8" width="13.7109375" style="194" customWidth="1"/>
    <col min="9" max="10" width="5.85546875" style="194" customWidth="1"/>
    <col min="11" max="16384" width="9.140625" style="194"/>
  </cols>
  <sheetData>
    <row r="1" spans="2:9" ht="19.5" customHeight="1" x14ac:dyDescent="0.2"/>
    <row r="2" spans="2:9" ht="18" customHeight="1" x14ac:dyDescent="0.2">
      <c r="B2" s="217" t="s">
        <v>750</v>
      </c>
    </row>
    <row r="3" spans="2:9" ht="18" customHeight="1" x14ac:dyDescent="0.2">
      <c r="B3" s="935" t="s">
        <v>751</v>
      </c>
      <c r="C3" s="935"/>
      <c r="D3" s="935"/>
      <c r="E3" s="935"/>
      <c r="F3" s="935"/>
      <c r="G3" s="935"/>
    </row>
    <row r="4" spans="2:9" ht="15.75" customHeight="1" x14ac:dyDescent="0.2">
      <c r="B4" s="78" t="s">
        <v>422</v>
      </c>
    </row>
    <row r="5" spans="2:9" ht="6.75" customHeight="1" x14ac:dyDescent="0.2">
      <c r="B5" s="197"/>
    </row>
    <row r="6" spans="2:9" ht="16.5" customHeight="1" x14ac:dyDescent="0.2">
      <c r="B6" s="932" t="s">
        <v>292</v>
      </c>
      <c r="C6" s="933" t="s">
        <v>176</v>
      </c>
      <c r="D6" s="934"/>
      <c r="F6" s="203" t="s">
        <v>754</v>
      </c>
      <c r="G6" s="203"/>
      <c r="H6" s="204">
        <v>7</v>
      </c>
    </row>
    <row r="7" spans="2:9" ht="16.5" customHeight="1" x14ac:dyDescent="0.2">
      <c r="B7" s="932"/>
      <c r="C7" s="200" t="s">
        <v>293</v>
      </c>
      <c r="D7" s="752" t="s">
        <v>294</v>
      </c>
      <c r="E7" s="195">
        <v>1</v>
      </c>
      <c r="F7" s="203" t="s">
        <v>719</v>
      </c>
      <c r="G7" s="203"/>
      <c r="H7" s="204" t="b">
        <f>IF(E7=1,TRUE,FALSE)</f>
        <v>1</v>
      </c>
      <c r="I7" s="216"/>
    </row>
    <row r="8" spans="2:9" ht="16.5" customHeight="1" x14ac:dyDescent="0.2">
      <c r="B8" s="196"/>
      <c r="C8" s="210">
        <v>525</v>
      </c>
      <c r="D8" s="211">
        <v>515</v>
      </c>
      <c r="E8" s="196"/>
      <c r="F8" s="203" t="s">
        <v>753</v>
      </c>
      <c r="G8" s="203"/>
      <c r="H8" s="205"/>
    </row>
    <row r="9" spans="2:9" ht="16.5" customHeight="1" x14ac:dyDescent="0.2">
      <c r="B9" s="196"/>
      <c r="C9" s="212">
        <v>490</v>
      </c>
      <c r="D9" s="213">
        <v>505</v>
      </c>
      <c r="H9" s="296" t="s">
        <v>944</v>
      </c>
    </row>
    <row r="10" spans="2:9" ht="16.5" customHeight="1" x14ac:dyDescent="0.2">
      <c r="B10" s="196"/>
      <c r="C10" s="212">
        <v>360</v>
      </c>
      <c r="D10" s="213">
        <v>550</v>
      </c>
    </row>
    <row r="11" spans="2:9" ht="16.5" customHeight="1" x14ac:dyDescent="0.2">
      <c r="B11" s="196"/>
      <c r="C11" s="212">
        <v>510</v>
      </c>
      <c r="D11" s="213">
        <v>475</v>
      </c>
    </row>
    <row r="12" spans="2:9" ht="16.5" customHeight="1" x14ac:dyDescent="0.2">
      <c r="B12" s="196"/>
      <c r="C12" s="212">
        <v>485</v>
      </c>
      <c r="D12" s="213">
        <v>500</v>
      </c>
    </row>
    <row r="13" spans="2:9" ht="16.5" customHeight="1" x14ac:dyDescent="0.2">
      <c r="B13" s="196"/>
      <c r="C13" s="212"/>
      <c r="D13" s="213">
        <v>510</v>
      </c>
    </row>
    <row r="14" spans="2:9" ht="16.5" customHeight="1" x14ac:dyDescent="0.2">
      <c r="B14" s="196"/>
      <c r="C14" s="214"/>
      <c r="D14" s="215">
        <v>525</v>
      </c>
    </row>
    <row r="15" spans="2:9" ht="16.5" customHeight="1" x14ac:dyDescent="0.2">
      <c r="B15" s="202" t="s">
        <v>295</v>
      </c>
      <c r="C15" s="206">
        <f>COUNT(C8:C14)</f>
        <v>5</v>
      </c>
      <c r="D15" s="207">
        <f>COUNT(D8:D14)</f>
        <v>7</v>
      </c>
    </row>
    <row r="16" spans="2:9" ht="16.5" customHeight="1" x14ac:dyDescent="0.2">
      <c r="B16" s="202" t="s">
        <v>752</v>
      </c>
      <c r="C16" s="208">
        <f>C15-1</f>
        <v>4</v>
      </c>
      <c r="D16" s="209">
        <f>D15-1</f>
        <v>6</v>
      </c>
    </row>
    <row r="17" spans="2:4" ht="19.5" customHeight="1" x14ac:dyDescent="0.2">
      <c r="B17" s="196"/>
      <c r="C17" s="196"/>
      <c r="D17" s="196"/>
    </row>
  </sheetData>
  <mergeCells count="3">
    <mergeCell ref="B6:B7"/>
    <mergeCell ref="C6:D6"/>
    <mergeCell ref="B3:G3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0033" r:id="rId4" name="Scroll Bar 1">
              <controlPr defaultSize="0" autoPict="0">
                <anchor moveWithCells="1">
                  <from>
                    <xdr:col>6</xdr:col>
                    <xdr:colOff>866775</xdr:colOff>
                    <xdr:row>5</xdr:row>
                    <xdr:rowOff>28575</xdr:rowOff>
                  </from>
                  <to>
                    <xdr:col>6</xdr:col>
                    <xdr:colOff>1352550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035" r:id="rId5" name="Scroll Bar 3">
              <controlPr defaultSize="0" autoPict="0">
                <anchor moveWithCells="1">
                  <from>
                    <xdr:col>6</xdr:col>
                    <xdr:colOff>866775</xdr:colOff>
                    <xdr:row>6</xdr:row>
                    <xdr:rowOff>28575</xdr:rowOff>
                  </from>
                  <to>
                    <xdr:col>6</xdr:col>
                    <xdr:colOff>1352550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1"/>
  <sheetViews>
    <sheetView showGridLines="0" workbookViewId="0">
      <selection activeCell="H10" sqref="H10"/>
    </sheetView>
  </sheetViews>
  <sheetFormatPr defaultRowHeight="15" x14ac:dyDescent="0.2"/>
  <cols>
    <col min="1" max="1" width="5.85546875" style="6" customWidth="1"/>
    <col min="2" max="5" width="9.140625" style="6"/>
    <col min="6" max="6" width="8.42578125" style="6" customWidth="1"/>
    <col min="7" max="7" width="8.7109375" style="6" customWidth="1"/>
    <col min="8" max="8" width="13" style="6" customWidth="1"/>
    <col min="9" max="9" width="19" style="6" customWidth="1"/>
    <col min="10" max="10" width="5.85546875" style="6" customWidth="1"/>
    <col min="11" max="16384" width="9.140625" style="6"/>
  </cols>
  <sheetData>
    <row r="1" spans="2:9" ht="19.5" customHeight="1" x14ac:dyDescent="0.2"/>
    <row r="2" spans="2:9" ht="18.75" x14ac:dyDescent="0.2">
      <c r="B2" s="827" t="s">
        <v>840</v>
      </c>
    </row>
    <row r="3" spans="2:9" ht="17.25" customHeight="1" x14ac:dyDescent="0.2">
      <c r="B3" s="878" t="s">
        <v>841</v>
      </c>
      <c r="C3" s="878"/>
      <c r="D3" s="878"/>
      <c r="E3" s="878"/>
      <c r="F3" s="878"/>
    </row>
    <row r="4" spans="2:9" x14ac:dyDescent="0.2">
      <c r="B4" s="7" t="s">
        <v>838</v>
      </c>
    </row>
    <row r="5" spans="2:9" x14ac:dyDescent="0.2">
      <c r="B5" s="7" t="s">
        <v>839</v>
      </c>
    </row>
    <row r="6" spans="2:9" ht="6.75" customHeight="1" x14ac:dyDescent="0.2"/>
    <row r="7" spans="2:9" ht="16.5" customHeight="1" x14ac:dyDescent="0.2">
      <c r="B7" s="30" t="s">
        <v>836</v>
      </c>
      <c r="C7" s="756"/>
      <c r="D7" s="756"/>
      <c r="E7" s="756"/>
      <c r="F7" s="756"/>
      <c r="G7" s="832"/>
      <c r="H7" s="724">
        <v>15.206</v>
      </c>
    </row>
    <row r="8" spans="2:9" ht="16.5" customHeight="1" x14ac:dyDescent="0.2">
      <c r="B8" s="30" t="s">
        <v>837</v>
      </c>
      <c r="C8" s="756"/>
      <c r="D8" s="756"/>
      <c r="E8" s="756"/>
      <c r="F8" s="756"/>
      <c r="G8" s="832"/>
      <c r="H8" s="724">
        <v>10</v>
      </c>
    </row>
    <row r="9" spans="2:9" ht="16.5" customHeight="1" x14ac:dyDescent="0.2">
      <c r="B9" s="37" t="s">
        <v>761</v>
      </c>
      <c r="C9" s="795"/>
      <c r="D9" s="795"/>
      <c r="E9" s="795"/>
      <c r="F9" s="795"/>
      <c r="G9" s="428"/>
      <c r="H9" s="728">
        <v>8</v>
      </c>
    </row>
    <row r="10" spans="2:9" x14ac:dyDescent="0.2">
      <c r="B10" s="936" t="s">
        <v>109</v>
      </c>
      <c r="C10" s="936"/>
      <c r="D10" s="936"/>
      <c r="E10" s="936"/>
      <c r="F10" s="936"/>
      <c r="G10" s="936"/>
      <c r="H10" s="833"/>
      <c r="I10" s="185" t="s">
        <v>945</v>
      </c>
    </row>
    <row r="11" spans="2:9" ht="19.5" customHeight="1" x14ac:dyDescent="0.2"/>
  </sheetData>
  <mergeCells count="2">
    <mergeCell ref="B3:F3"/>
    <mergeCell ref="B10:G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2977" r:id="rId3" name="Scroll Bar 1">
              <controlPr defaultSize="0" autoPict="0">
                <anchor moveWithCells="1">
                  <from>
                    <xdr:col>5</xdr:col>
                    <xdr:colOff>514350</xdr:colOff>
                    <xdr:row>7</xdr:row>
                    <xdr:rowOff>28575</xdr:rowOff>
                  </from>
                  <to>
                    <xdr:col>6</xdr:col>
                    <xdr:colOff>438150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2978" r:id="rId4" name="Scroll Bar 2">
              <controlPr defaultSize="0" autoPict="0">
                <anchor moveWithCells="1">
                  <from>
                    <xdr:col>5</xdr:col>
                    <xdr:colOff>514350</xdr:colOff>
                    <xdr:row>8</xdr:row>
                    <xdr:rowOff>19050</xdr:rowOff>
                  </from>
                  <to>
                    <xdr:col>6</xdr:col>
                    <xdr:colOff>438150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64"/>
  <sheetViews>
    <sheetView showGridLines="0" workbookViewId="0">
      <selection activeCell="H10" sqref="H10"/>
    </sheetView>
  </sheetViews>
  <sheetFormatPr defaultRowHeight="15" x14ac:dyDescent="0.25"/>
  <cols>
    <col min="1" max="1" width="5.85546875" style="49" customWidth="1"/>
    <col min="2" max="2" width="3.85546875" style="49" customWidth="1"/>
    <col min="3" max="3" width="4.85546875" style="49" customWidth="1"/>
    <col min="4" max="9" width="11.140625" style="49" customWidth="1"/>
    <col min="10" max="21" width="8.28515625" style="49" bestFit="1" customWidth="1"/>
    <col min="22" max="22" width="5.85546875" style="49" customWidth="1"/>
    <col min="23" max="16384" width="9.140625" style="49"/>
  </cols>
  <sheetData>
    <row r="1" spans="1:21" ht="19.5" customHeight="1" x14ac:dyDescent="0.25"/>
    <row r="2" spans="1:21" ht="18.75" x14ac:dyDescent="0.3">
      <c r="B2" s="877" t="s">
        <v>423</v>
      </c>
      <c r="C2" s="877"/>
      <c r="D2" s="877"/>
      <c r="E2" s="877"/>
    </row>
    <row r="3" spans="1:21" ht="18" customHeight="1" x14ac:dyDescent="0.25">
      <c r="B3" s="888" t="s">
        <v>768</v>
      </c>
      <c r="C3" s="888"/>
      <c r="D3" s="888"/>
      <c r="E3" s="888"/>
      <c r="F3" s="888"/>
      <c r="G3" s="888"/>
      <c r="H3" s="888"/>
    </row>
    <row r="4" spans="1:21" x14ac:dyDescent="0.25">
      <c r="B4" s="765" t="s">
        <v>755</v>
      </c>
      <c r="C4" s="50"/>
      <c r="D4" s="50"/>
      <c r="E4" s="50"/>
    </row>
    <row r="5" spans="1:21" x14ac:dyDescent="0.25">
      <c r="B5" s="58" t="s">
        <v>426</v>
      </c>
      <c r="C5" s="50"/>
      <c r="D5" s="50"/>
      <c r="E5" s="50"/>
    </row>
    <row r="6" spans="1:21" ht="6.75" customHeight="1" x14ac:dyDescent="0.25">
      <c r="B6" s="50"/>
      <c r="C6" s="50"/>
      <c r="D6" s="50"/>
      <c r="E6" s="50"/>
    </row>
    <row r="7" spans="1:21" ht="17.25" customHeight="1" x14ac:dyDescent="0.25">
      <c r="B7" s="285" t="s">
        <v>757</v>
      </c>
      <c r="C7" s="283"/>
      <c r="D7" s="283"/>
      <c r="E7" s="772"/>
      <c r="F7" s="772"/>
      <c r="G7" s="772"/>
      <c r="H7" s="229">
        <v>0.1</v>
      </c>
    </row>
    <row r="8" spans="1:21" ht="17.25" customHeight="1" x14ac:dyDescent="0.25">
      <c r="B8" s="775" t="s">
        <v>760</v>
      </c>
      <c r="C8" s="773"/>
      <c r="D8" s="773"/>
      <c r="E8" s="772"/>
      <c r="F8" s="772"/>
      <c r="G8" s="772"/>
      <c r="H8" s="230">
        <f>HLOOKUP(I8,D11:U13,3)</f>
        <v>3</v>
      </c>
      <c r="I8" s="778">
        <v>3</v>
      </c>
    </row>
    <row r="9" spans="1:21" ht="17.25" customHeight="1" x14ac:dyDescent="0.25">
      <c r="B9" s="776" t="s">
        <v>761</v>
      </c>
      <c r="C9" s="774"/>
      <c r="D9" s="774"/>
      <c r="E9" s="780"/>
      <c r="F9" s="780"/>
      <c r="G9" s="780"/>
      <c r="H9" s="231">
        <f>VLOOKUP(I9,A14:C46,3)</f>
        <v>5</v>
      </c>
      <c r="I9" s="778">
        <v>5</v>
      </c>
      <c r="J9" s="218"/>
    </row>
    <row r="10" spans="1:21" s="45" customFormat="1" ht="15" customHeight="1" x14ac:dyDescent="0.2">
      <c r="B10" s="938" t="s">
        <v>109</v>
      </c>
      <c r="C10" s="938"/>
      <c r="D10" s="938"/>
      <c r="E10" s="938"/>
      <c r="F10" s="938"/>
      <c r="G10" s="939"/>
      <c r="H10" s="779"/>
      <c r="I10" s="862" t="s">
        <v>946</v>
      </c>
    </row>
    <row r="11" spans="1:21" s="45" customFormat="1" ht="6.75" customHeight="1" x14ac:dyDescent="0.2">
      <c r="D11" s="47">
        <v>1</v>
      </c>
      <c r="E11" s="47">
        <v>2</v>
      </c>
      <c r="F11" s="47">
        <v>3</v>
      </c>
      <c r="G11" s="47">
        <v>4</v>
      </c>
      <c r="H11" s="47">
        <v>5</v>
      </c>
      <c r="I11" s="47">
        <v>6</v>
      </c>
      <c r="J11" s="47">
        <v>7</v>
      </c>
      <c r="K11" s="47">
        <v>8</v>
      </c>
      <c r="L11" s="47">
        <v>9</v>
      </c>
      <c r="M11" s="47">
        <v>10</v>
      </c>
      <c r="N11" s="47">
        <v>11</v>
      </c>
      <c r="O11" s="47">
        <v>12</v>
      </c>
      <c r="P11" s="47">
        <v>13</v>
      </c>
      <c r="Q11" s="47">
        <v>14</v>
      </c>
      <c r="R11" s="47">
        <v>15</v>
      </c>
      <c r="S11" s="47">
        <v>16</v>
      </c>
      <c r="T11" s="47">
        <v>17</v>
      </c>
      <c r="U11" s="47">
        <v>18</v>
      </c>
    </row>
    <row r="12" spans="1:21" s="45" customFormat="1" ht="15" customHeight="1" x14ac:dyDescent="0.2">
      <c r="B12" s="220"/>
      <c r="C12" s="220"/>
      <c r="D12" s="940" t="s">
        <v>424</v>
      </c>
      <c r="E12" s="940"/>
      <c r="F12" s="940"/>
      <c r="G12" s="940"/>
      <c r="H12" s="940"/>
      <c r="I12" s="940"/>
      <c r="J12" s="940"/>
      <c r="K12" s="940"/>
      <c r="L12" s="940"/>
      <c r="M12" s="940"/>
      <c r="N12" s="940"/>
      <c r="O12" s="940"/>
      <c r="P12" s="940"/>
      <c r="Q12" s="940"/>
      <c r="R12" s="940"/>
      <c r="S12" s="940"/>
      <c r="T12" s="940"/>
      <c r="U12" s="940"/>
    </row>
    <row r="13" spans="1:21" s="45" customFormat="1" ht="15" customHeight="1" x14ac:dyDescent="0.2">
      <c r="B13" s="777"/>
      <c r="C13" s="221" t="s">
        <v>167</v>
      </c>
      <c r="D13" s="222">
        <v>1</v>
      </c>
      <c r="E13" s="223">
        <v>2</v>
      </c>
      <c r="F13" s="223">
        <v>3</v>
      </c>
      <c r="G13" s="223">
        <v>4</v>
      </c>
      <c r="H13" s="223">
        <v>5</v>
      </c>
      <c r="I13" s="223">
        <v>6</v>
      </c>
      <c r="J13" s="223">
        <v>7</v>
      </c>
      <c r="K13" s="223">
        <v>8</v>
      </c>
      <c r="L13" s="223">
        <v>9</v>
      </c>
      <c r="M13" s="223">
        <v>10</v>
      </c>
      <c r="N13" s="223">
        <v>12</v>
      </c>
      <c r="O13" s="223">
        <v>15</v>
      </c>
      <c r="P13" s="223">
        <v>20</v>
      </c>
      <c r="Q13" s="223">
        <v>24</v>
      </c>
      <c r="R13" s="223">
        <v>30</v>
      </c>
      <c r="S13" s="223">
        <v>40</v>
      </c>
      <c r="T13" s="223">
        <v>60</v>
      </c>
      <c r="U13" s="222">
        <v>120</v>
      </c>
    </row>
    <row r="14" spans="1:21" s="45" customFormat="1" x14ac:dyDescent="0.2">
      <c r="A14" s="47">
        <v>1</v>
      </c>
      <c r="B14" s="937" t="s">
        <v>425</v>
      </c>
      <c r="C14" s="224">
        <v>1</v>
      </c>
      <c r="D14" s="57">
        <f t="shared" ref="D14:M23" si="0">FINV($H$7,D$13,$C14)</f>
        <v>39.863458189061404</v>
      </c>
      <c r="E14" s="57">
        <f t="shared" si="0"/>
        <v>49.499999999999972</v>
      </c>
      <c r="F14" s="57">
        <f t="shared" si="0"/>
        <v>53.593244658671296</v>
      </c>
      <c r="G14" s="57">
        <f t="shared" si="0"/>
        <v>55.832961122512998</v>
      </c>
      <c r="H14" s="57">
        <f t="shared" si="0"/>
        <v>57.240077132351466</v>
      </c>
      <c r="I14" s="57">
        <f t="shared" si="0"/>
        <v>58.204416430555852</v>
      </c>
      <c r="J14" s="57">
        <f t="shared" si="0"/>
        <v>58.905953242141273</v>
      </c>
      <c r="K14" s="57">
        <f t="shared" si="0"/>
        <v>59.43898056647722</v>
      </c>
      <c r="L14" s="57">
        <f t="shared" si="0"/>
        <v>59.857585145990477</v>
      </c>
      <c r="M14" s="57">
        <f t="shared" si="0"/>
        <v>60.194980344046215</v>
      </c>
      <c r="N14" s="57">
        <f t="shared" ref="N14:U23" si="1">FINV($H$7,N$13,$C14)</f>
        <v>60.705211874157769</v>
      </c>
      <c r="O14" s="57">
        <f t="shared" si="1"/>
        <v>61.220343258609688</v>
      </c>
      <c r="P14" s="57">
        <f t="shared" si="1"/>
        <v>61.740292401738401</v>
      </c>
      <c r="Q14" s="57">
        <f t="shared" si="1"/>
        <v>62.002045938925725</v>
      </c>
      <c r="R14" s="57">
        <f t="shared" si="1"/>
        <v>62.264969801531151</v>
      </c>
      <c r="S14" s="57">
        <f t="shared" si="1"/>
        <v>62.529051732716027</v>
      </c>
      <c r="T14" s="57">
        <f t="shared" si="1"/>
        <v>62.79427908673739</v>
      </c>
      <c r="U14" s="72">
        <f t="shared" si="1"/>
        <v>63.060638852236366</v>
      </c>
    </row>
    <row r="15" spans="1:21" s="45" customFormat="1" x14ac:dyDescent="0.2">
      <c r="A15" s="47">
        <v>2</v>
      </c>
      <c r="B15" s="937"/>
      <c r="C15" s="225">
        <v>2</v>
      </c>
      <c r="D15" s="57">
        <f t="shared" si="0"/>
        <v>8.5263157894736903</v>
      </c>
      <c r="E15" s="57">
        <f t="shared" si="0"/>
        <v>8.9999999999999982</v>
      </c>
      <c r="F15" s="57">
        <f t="shared" si="0"/>
        <v>9.1617901681797331</v>
      </c>
      <c r="G15" s="57">
        <f t="shared" si="0"/>
        <v>9.2434164902525691</v>
      </c>
      <c r="H15" s="57">
        <f t="shared" si="0"/>
        <v>9.2926263463216774</v>
      </c>
      <c r="I15" s="57">
        <f t="shared" si="0"/>
        <v>9.3255304546392903</v>
      </c>
      <c r="J15" s="57">
        <f t="shared" si="0"/>
        <v>9.3490811655497232</v>
      </c>
      <c r="K15" s="57">
        <f t="shared" si="0"/>
        <v>9.3667703273702934</v>
      </c>
      <c r="L15" s="57">
        <f t="shared" si="0"/>
        <v>9.3805440483263816</v>
      </c>
      <c r="M15" s="57">
        <f t="shared" si="0"/>
        <v>9.3915727801497013</v>
      </c>
      <c r="N15" s="57">
        <f t="shared" si="1"/>
        <v>9.4081321365256958</v>
      </c>
      <c r="O15" s="57">
        <f t="shared" si="1"/>
        <v>9.4247110035026633</v>
      </c>
      <c r="P15" s="57">
        <f t="shared" si="1"/>
        <v>9.4413093812971738</v>
      </c>
      <c r="Q15" s="57">
        <f t="shared" si="1"/>
        <v>9.4496158868055282</v>
      </c>
      <c r="R15" s="57">
        <f t="shared" si="1"/>
        <v>9.4579272700776844</v>
      </c>
      <c r="S15" s="57">
        <f t="shared" si="1"/>
        <v>9.4662435311271782</v>
      </c>
      <c r="T15" s="57">
        <f t="shared" si="1"/>
        <v>9.4745646699645327</v>
      </c>
      <c r="U15" s="57">
        <f t="shared" si="1"/>
        <v>9.4828906865972673</v>
      </c>
    </row>
    <row r="16" spans="1:21" s="45" customFormat="1" x14ac:dyDescent="0.2">
      <c r="A16" s="47">
        <v>3</v>
      </c>
      <c r="B16" s="937"/>
      <c r="C16" s="225">
        <v>3</v>
      </c>
      <c r="D16" s="57">
        <f t="shared" si="0"/>
        <v>5.5383194562622373</v>
      </c>
      <c r="E16" s="57">
        <f t="shared" si="0"/>
        <v>5.4623832504191689</v>
      </c>
      <c r="F16" s="57">
        <f t="shared" si="0"/>
        <v>5.3907732803297836</v>
      </c>
      <c r="G16" s="57">
        <f t="shared" si="0"/>
        <v>5.3426444784814677</v>
      </c>
      <c r="H16" s="57">
        <f t="shared" si="0"/>
        <v>5.3091570194968334</v>
      </c>
      <c r="I16" s="57">
        <f t="shared" si="0"/>
        <v>5.2847315600805507</v>
      </c>
      <c r="J16" s="57">
        <f t="shared" si="0"/>
        <v>5.2661946397665105</v>
      </c>
      <c r="K16" s="57">
        <f t="shared" si="0"/>
        <v>5.2516710815214669</v>
      </c>
      <c r="L16" s="57">
        <f t="shared" si="0"/>
        <v>5.2399958611357285</v>
      </c>
      <c r="M16" s="57">
        <f t="shared" si="0"/>
        <v>5.2304112705552255</v>
      </c>
      <c r="N16" s="57">
        <f t="shared" si="1"/>
        <v>5.2156178285450174</v>
      </c>
      <c r="O16" s="57">
        <f t="shared" si="1"/>
        <v>5.2003125362608955</v>
      </c>
      <c r="P16" s="57">
        <f t="shared" si="1"/>
        <v>5.1844816832802127</v>
      </c>
      <c r="Q16" s="57">
        <f t="shared" si="1"/>
        <v>5.1763648233364457</v>
      </c>
      <c r="R16" s="57">
        <f t="shared" si="1"/>
        <v>5.1681113285601494</v>
      </c>
      <c r="S16" s="57">
        <f t="shared" si="1"/>
        <v>5.1597194241062345</v>
      </c>
      <c r="T16" s="57">
        <f t="shared" si="1"/>
        <v>5.1511873237048924</v>
      </c>
      <c r="U16" s="57">
        <f t="shared" si="1"/>
        <v>5.1425132304485395</v>
      </c>
    </row>
    <row r="17" spans="1:25" s="45" customFormat="1" x14ac:dyDescent="0.2">
      <c r="A17" s="47">
        <v>4</v>
      </c>
      <c r="B17" s="937"/>
      <c r="C17" s="225">
        <v>4</v>
      </c>
      <c r="D17" s="57">
        <f t="shared" si="0"/>
        <v>4.5447707203712637</v>
      </c>
      <c r="E17" s="57">
        <f t="shared" si="0"/>
        <v>4.3245553203367573</v>
      </c>
      <c r="F17" s="57">
        <f t="shared" si="0"/>
        <v>4.1908604388722415</v>
      </c>
      <c r="G17" s="57">
        <f t="shared" si="0"/>
        <v>4.1072495422505204</v>
      </c>
      <c r="H17" s="57">
        <f t="shared" si="0"/>
        <v>4.0505790689874708</v>
      </c>
      <c r="I17" s="57">
        <f t="shared" si="0"/>
        <v>4.0097493126739447</v>
      </c>
      <c r="J17" s="57">
        <f t="shared" si="0"/>
        <v>3.9789662437953774</v>
      </c>
      <c r="K17" s="57">
        <f t="shared" si="0"/>
        <v>3.9549399445423497</v>
      </c>
      <c r="L17" s="57">
        <f t="shared" si="0"/>
        <v>3.9356708150352491</v>
      </c>
      <c r="M17" s="57">
        <f t="shared" si="0"/>
        <v>3.9198756037312128</v>
      </c>
      <c r="N17" s="57">
        <f t="shared" si="1"/>
        <v>3.8955268544858841</v>
      </c>
      <c r="O17" s="57">
        <f t="shared" si="1"/>
        <v>3.8703600961492004</v>
      </c>
      <c r="P17" s="57">
        <f t="shared" si="1"/>
        <v>3.8443383097779296</v>
      </c>
      <c r="Q17" s="57">
        <f t="shared" si="1"/>
        <v>3.8309944797644508</v>
      </c>
      <c r="R17" s="57">
        <f t="shared" si="1"/>
        <v>3.817421768787252</v>
      </c>
      <c r="S17" s="57">
        <f t="shared" si="1"/>
        <v>3.8036147416174693</v>
      </c>
      <c r="T17" s="57">
        <f t="shared" si="1"/>
        <v>3.7895677564120733</v>
      </c>
      <c r="U17" s="57">
        <f t="shared" si="1"/>
        <v>3.7752749536679935</v>
      </c>
      <c r="V17" s="226"/>
      <c r="W17" s="226"/>
      <c r="X17" s="226"/>
      <c r="Y17" s="226"/>
    </row>
    <row r="18" spans="1:25" s="45" customFormat="1" x14ac:dyDescent="0.2">
      <c r="A18" s="47">
        <v>5</v>
      </c>
      <c r="B18" s="937"/>
      <c r="C18" s="225">
        <v>5</v>
      </c>
      <c r="D18" s="57">
        <f t="shared" si="0"/>
        <v>4.060419946872063</v>
      </c>
      <c r="E18" s="57">
        <f t="shared" si="0"/>
        <v>3.7797160787739483</v>
      </c>
      <c r="F18" s="57">
        <f t="shared" si="0"/>
        <v>3.619477412539589</v>
      </c>
      <c r="G18" s="57">
        <f t="shared" si="0"/>
        <v>3.5201962455341249</v>
      </c>
      <c r="H18" s="57">
        <f t="shared" si="0"/>
        <v>3.4529822480379044</v>
      </c>
      <c r="I18" s="57">
        <f t="shared" si="0"/>
        <v>3.4045065849849681</v>
      </c>
      <c r="J18" s="57">
        <f t="shared" si="0"/>
        <v>3.3678987484911067</v>
      </c>
      <c r="K18" s="57">
        <f t="shared" si="0"/>
        <v>3.3392757111543356</v>
      </c>
      <c r="L18" s="57">
        <f t="shared" si="0"/>
        <v>3.3162808188555948</v>
      </c>
      <c r="M18" s="57">
        <f t="shared" si="0"/>
        <v>3.2974016680299361</v>
      </c>
      <c r="N18" s="57">
        <f t="shared" si="1"/>
        <v>3.2682392147968948</v>
      </c>
      <c r="O18" s="57">
        <f t="shared" si="1"/>
        <v>3.2380108073558262</v>
      </c>
      <c r="P18" s="57">
        <f t="shared" si="1"/>
        <v>3.2066503471149721</v>
      </c>
      <c r="Q18" s="57">
        <f t="shared" si="1"/>
        <v>3.1905229374567243</v>
      </c>
      <c r="R18" s="57">
        <f t="shared" si="1"/>
        <v>3.1740842872043977</v>
      </c>
      <c r="S18" s="57">
        <f t="shared" si="1"/>
        <v>3.1573238324913389</v>
      </c>
      <c r="T18" s="57">
        <f t="shared" si="1"/>
        <v>3.1402303713199471</v>
      </c>
      <c r="U18" s="57">
        <f t="shared" si="1"/>
        <v>3.1227920074663822</v>
      </c>
      <c r="V18" s="226"/>
      <c r="W18" s="226"/>
      <c r="X18" s="226"/>
      <c r="Y18" s="226"/>
    </row>
    <row r="19" spans="1:25" s="45" customFormat="1" x14ac:dyDescent="0.2">
      <c r="A19" s="47">
        <v>6</v>
      </c>
      <c r="B19" s="937"/>
      <c r="C19" s="225">
        <v>6</v>
      </c>
      <c r="D19" s="57">
        <f t="shared" si="0"/>
        <v>3.7759496025835313</v>
      </c>
      <c r="E19" s="57">
        <f t="shared" si="0"/>
        <v>3.4633040700956501</v>
      </c>
      <c r="F19" s="57">
        <f t="shared" si="0"/>
        <v>3.2887615634582406</v>
      </c>
      <c r="G19" s="57">
        <f t="shared" si="0"/>
        <v>3.1807628650583197</v>
      </c>
      <c r="H19" s="57">
        <f t="shared" si="0"/>
        <v>3.1075116666389317</v>
      </c>
      <c r="I19" s="57">
        <f t="shared" si="0"/>
        <v>3.0545506824589204</v>
      </c>
      <c r="J19" s="57">
        <f t="shared" si="0"/>
        <v>3.0144565047430882</v>
      </c>
      <c r="K19" s="57">
        <f t="shared" si="0"/>
        <v>2.9830356142904995</v>
      </c>
      <c r="L19" s="57">
        <f t="shared" si="0"/>
        <v>2.9577407039669419</v>
      </c>
      <c r="M19" s="57">
        <f t="shared" si="0"/>
        <v>2.936934670848335</v>
      </c>
      <c r="N19" s="57">
        <f t="shared" si="1"/>
        <v>2.9047205088336581</v>
      </c>
      <c r="O19" s="57">
        <f t="shared" si="1"/>
        <v>2.8712218998975669</v>
      </c>
      <c r="P19" s="57">
        <f t="shared" si="1"/>
        <v>2.8363396461055177</v>
      </c>
      <c r="Q19" s="57">
        <f t="shared" si="1"/>
        <v>2.8183447779834387</v>
      </c>
      <c r="R19" s="57">
        <f t="shared" si="1"/>
        <v>2.7999600776555713</v>
      </c>
      <c r="S19" s="57">
        <f t="shared" si="1"/>
        <v>2.7811685480729507</v>
      </c>
      <c r="T19" s="57">
        <f t="shared" si="1"/>
        <v>2.7619518348731757</v>
      </c>
      <c r="U19" s="57">
        <f t="shared" si="1"/>
        <v>2.7422900673773869</v>
      </c>
      <c r="V19" s="226"/>
      <c r="W19" s="226"/>
      <c r="X19" s="226"/>
      <c r="Y19" s="226"/>
    </row>
    <row r="20" spans="1:25" s="45" customFormat="1" x14ac:dyDescent="0.2">
      <c r="A20" s="47">
        <v>7</v>
      </c>
      <c r="B20" s="937"/>
      <c r="C20" s="225">
        <v>7</v>
      </c>
      <c r="D20" s="57">
        <f t="shared" si="0"/>
        <v>3.5894280908647973</v>
      </c>
      <c r="E20" s="57">
        <f t="shared" si="0"/>
        <v>3.2574420510913762</v>
      </c>
      <c r="F20" s="57">
        <f t="shared" si="0"/>
        <v>3.0740719939090004</v>
      </c>
      <c r="G20" s="57">
        <f t="shared" si="0"/>
        <v>2.9605340887350953</v>
      </c>
      <c r="H20" s="57">
        <f t="shared" si="0"/>
        <v>2.8833444956782133</v>
      </c>
      <c r="I20" s="57">
        <f t="shared" si="0"/>
        <v>2.8273922710312962</v>
      </c>
      <c r="J20" s="57">
        <f t="shared" si="0"/>
        <v>2.7849301175044401</v>
      </c>
      <c r="K20" s="57">
        <f t="shared" si="0"/>
        <v>2.7515795773535867</v>
      </c>
      <c r="L20" s="57">
        <f t="shared" si="0"/>
        <v>2.7246777215582743</v>
      </c>
      <c r="M20" s="57">
        <f t="shared" si="0"/>
        <v>2.7025104817680452</v>
      </c>
      <c r="N20" s="57">
        <f t="shared" si="1"/>
        <v>2.6681114238101395</v>
      </c>
      <c r="O20" s="57">
        <f t="shared" si="1"/>
        <v>2.632230124639789</v>
      </c>
      <c r="P20" s="57">
        <f t="shared" si="1"/>
        <v>2.5947315440132916</v>
      </c>
      <c r="Q20" s="57">
        <f t="shared" si="1"/>
        <v>2.5753272583227256</v>
      </c>
      <c r="R20" s="57">
        <f t="shared" si="1"/>
        <v>2.5554569593807503</v>
      </c>
      <c r="S20" s="57">
        <f t="shared" si="1"/>
        <v>2.5350960591513152</v>
      </c>
      <c r="T20" s="57">
        <f t="shared" si="1"/>
        <v>2.5142175666346369</v>
      </c>
      <c r="U20" s="57">
        <f t="shared" si="1"/>
        <v>2.4927917411791931</v>
      </c>
      <c r="V20" s="226"/>
      <c r="W20" s="226"/>
      <c r="X20" s="226"/>
      <c r="Y20" s="226"/>
    </row>
    <row r="21" spans="1:25" s="45" customFormat="1" x14ac:dyDescent="0.2">
      <c r="A21" s="47">
        <v>8</v>
      </c>
      <c r="B21" s="937"/>
      <c r="C21" s="225">
        <v>8</v>
      </c>
      <c r="D21" s="57">
        <f t="shared" si="0"/>
        <v>3.4579189038850133</v>
      </c>
      <c r="E21" s="57">
        <f t="shared" si="0"/>
        <v>3.1131176401556906</v>
      </c>
      <c r="F21" s="57">
        <f t="shared" si="0"/>
        <v>2.9237962883137789</v>
      </c>
      <c r="G21" s="57">
        <f t="shared" si="0"/>
        <v>2.8064257061376399</v>
      </c>
      <c r="H21" s="57">
        <f t="shared" si="0"/>
        <v>2.7264469153905257</v>
      </c>
      <c r="I21" s="57">
        <f t="shared" si="0"/>
        <v>2.6683347236464492</v>
      </c>
      <c r="J21" s="57">
        <f t="shared" si="0"/>
        <v>2.6241348735611925</v>
      </c>
      <c r="K21" s="57">
        <f t="shared" si="0"/>
        <v>2.5893490557256378</v>
      </c>
      <c r="L21" s="57">
        <f t="shared" si="0"/>
        <v>2.5612382096570152</v>
      </c>
      <c r="M21" s="57">
        <f t="shared" si="0"/>
        <v>2.538036781550324</v>
      </c>
      <c r="N21" s="57">
        <f t="shared" si="1"/>
        <v>2.501957794072605</v>
      </c>
      <c r="O21" s="57">
        <f t="shared" si="1"/>
        <v>2.4642155283782641</v>
      </c>
      <c r="P21" s="57">
        <f t="shared" si="1"/>
        <v>2.4246373367105272</v>
      </c>
      <c r="Q21" s="57">
        <f t="shared" si="1"/>
        <v>2.4040965440967033</v>
      </c>
      <c r="R21" s="57">
        <f t="shared" si="1"/>
        <v>2.3830156655706696</v>
      </c>
      <c r="S21" s="57">
        <f t="shared" si="1"/>
        <v>2.3613615066970635</v>
      </c>
      <c r="T21" s="57">
        <f t="shared" si="1"/>
        <v>2.339097071752207</v>
      </c>
      <c r="U21" s="57">
        <f t="shared" si="1"/>
        <v>2.3161809171516832</v>
      </c>
      <c r="V21" s="226"/>
      <c r="W21" s="226"/>
      <c r="X21" s="226"/>
      <c r="Y21" s="226"/>
    </row>
    <row r="22" spans="1:25" s="45" customFormat="1" x14ac:dyDescent="0.2">
      <c r="A22" s="47">
        <v>9</v>
      </c>
      <c r="B22" s="937"/>
      <c r="C22" s="225">
        <v>9</v>
      </c>
      <c r="D22" s="57">
        <f t="shared" si="0"/>
        <v>3.3603030238715501</v>
      </c>
      <c r="E22" s="57">
        <f t="shared" si="0"/>
        <v>3.0064524174002649</v>
      </c>
      <c r="F22" s="57">
        <f t="shared" si="0"/>
        <v>2.8128629971823882</v>
      </c>
      <c r="G22" s="57">
        <f t="shared" si="0"/>
        <v>2.6926800625023408</v>
      </c>
      <c r="H22" s="57">
        <f t="shared" si="0"/>
        <v>2.6106125500299706</v>
      </c>
      <c r="I22" s="57">
        <f t="shared" si="0"/>
        <v>2.5508552486152887</v>
      </c>
      <c r="J22" s="57">
        <f t="shared" si="0"/>
        <v>2.5053132015549866</v>
      </c>
      <c r="K22" s="57">
        <f t="shared" si="0"/>
        <v>2.4694056526262194</v>
      </c>
      <c r="L22" s="57">
        <f t="shared" si="0"/>
        <v>2.4403404377094704</v>
      </c>
      <c r="M22" s="57">
        <f t="shared" si="0"/>
        <v>2.4163155830609004</v>
      </c>
      <c r="N22" s="57">
        <f t="shared" si="1"/>
        <v>2.3788848644628517</v>
      </c>
      <c r="O22" s="57">
        <f t="shared" si="1"/>
        <v>2.3396242151009119</v>
      </c>
      <c r="P22" s="57">
        <f t="shared" si="1"/>
        <v>2.2983223613919703</v>
      </c>
      <c r="Q22" s="57">
        <f t="shared" si="1"/>
        <v>2.2768272729227697</v>
      </c>
      <c r="R22" s="57">
        <f t="shared" si="1"/>
        <v>2.2547201010992239</v>
      </c>
      <c r="S22" s="57">
        <f t="shared" si="1"/>
        <v>2.2319581649101128</v>
      </c>
      <c r="T22" s="57">
        <f t="shared" si="1"/>
        <v>2.2084932157616137</v>
      </c>
      <c r="U22" s="57">
        <f t="shared" si="1"/>
        <v>2.1842703522242082</v>
      </c>
      <c r="V22" s="226"/>
      <c r="W22" s="226"/>
      <c r="X22" s="226"/>
      <c r="Y22" s="226"/>
    </row>
    <row r="23" spans="1:25" s="45" customFormat="1" x14ac:dyDescent="0.2">
      <c r="A23" s="47">
        <v>10</v>
      </c>
      <c r="B23" s="937"/>
      <c r="C23" s="225">
        <v>10</v>
      </c>
      <c r="D23" s="57">
        <f t="shared" si="0"/>
        <v>3.2850153217037614</v>
      </c>
      <c r="E23" s="57">
        <f t="shared" si="0"/>
        <v>2.9244659623055682</v>
      </c>
      <c r="F23" s="57">
        <f t="shared" si="0"/>
        <v>2.7276731411650701</v>
      </c>
      <c r="G23" s="57">
        <f t="shared" si="0"/>
        <v>2.605336431348579</v>
      </c>
      <c r="H23" s="57">
        <f t="shared" si="0"/>
        <v>2.5216406862096243</v>
      </c>
      <c r="I23" s="57">
        <f t="shared" si="0"/>
        <v>2.4605819674472409</v>
      </c>
      <c r="J23" s="57">
        <f t="shared" si="0"/>
        <v>2.4139650998467141</v>
      </c>
      <c r="K23" s="57">
        <f t="shared" si="0"/>
        <v>2.3771500226405129</v>
      </c>
      <c r="L23" s="57">
        <f t="shared" si="0"/>
        <v>2.3473059097505158</v>
      </c>
      <c r="M23" s="57">
        <f t="shared" si="0"/>
        <v>2.3226039408913102</v>
      </c>
      <c r="N23" s="57">
        <f t="shared" si="1"/>
        <v>2.2840513010324512</v>
      </c>
      <c r="O23" s="57">
        <f t="shared" si="1"/>
        <v>2.2435147436840164</v>
      </c>
      <c r="P23" s="57">
        <f t="shared" si="1"/>
        <v>2.2007439169179586</v>
      </c>
      <c r="Q23" s="57">
        <f t="shared" si="1"/>
        <v>2.1784259206317595</v>
      </c>
      <c r="R23" s="57">
        <f t="shared" si="1"/>
        <v>2.1554259446790609</v>
      </c>
      <c r="S23" s="57">
        <f t="shared" si="1"/>
        <v>2.1316910667452929</v>
      </c>
      <c r="T23" s="57">
        <f t="shared" si="1"/>
        <v>2.1071606563324567</v>
      </c>
      <c r="U23" s="57">
        <f t="shared" si="1"/>
        <v>2.081764687170073</v>
      </c>
      <c r="V23" s="226"/>
      <c r="W23" s="226"/>
      <c r="X23" s="226"/>
      <c r="Y23" s="226"/>
    </row>
    <row r="24" spans="1:25" s="45" customFormat="1" x14ac:dyDescent="0.2">
      <c r="A24" s="47">
        <v>11</v>
      </c>
      <c r="B24" s="937"/>
      <c r="C24" s="225">
        <v>11</v>
      </c>
      <c r="D24" s="57">
        <f t="shared" ref="D24:M33" si="2">FINV($H$7,D$13,$C24)</f>
        <v>3.225202282051657</v>
      </c>
      <c r="E24" s="57">
        <f t="shared" si="2"/>
        <v>2.8595109562411363</v>
      </c>
      <c r="F24" s="57">
        <f t="shared" si="2"/>
        <v>2.660228683765312</v>
      </c>
      <c r="G24" s="57">
        <f t="shared" si="2"/>
        <v>2.5361882322068316</v>
      </c>
      <c r="H24" s="57">
        <f t="shared" si="2"/>
        <v>2.4511843429748006</v>
      </c>
      <c r="I24" s="57">
        <f t="shared" si="2"/>
        <v>2.389066561693256</v>
      </c>
      <c r="J24" s="57">
        <f t="shared" si="2"/>
        <v>2.3415656765895791</v>
      </c>
      <c r="K24" s="57">
        <f t="shared" si="2"/>
        <v>2.3039974582885949</v>
      </c>
      <c r="L24" s="57">
        <f t="shared" si="2"/>
        <v>2.2735019819650364</v>
      </c>
      <c r="M24" s="57">
        <f t="shared" si="2"/>
        <v>2.2482299983650962</v>
      </c>
      <c r="N24" s="57">
        <f t="shared" ref="N24:U33" si="3">FINV($H$7,N$13,$C24)</f>
        <v>2.2087250884599285</v>
      </c>
      <c r="O24" s="57">
        <f t="shared" si="3"/>
        <v>2.1670935641993951</v>
      </c>
      <c r="P24" s="57">
        <f t="shared" si="3"/>
        <v>2.123045967604603</v>
      </c>
      <c r="Q24" s="57">
        <f t="shared" si="3"/>
        <v>2.1000050454118653</v>
      </c>
      <c r="R24" s="57">
        <f t="shared" si="3"/>
        <v>2.0762143725383533</v>
      </c>
      <c r="S24" s="57">
        <f t="shared" si="3"/>
        <v>2.0516101450210571</v>
      </c>
      <c r="T24" s="57">
        <f t="shared" si="3"/>
        <v>2.0261183365937701</v>
      </c>
      <c r="U24" s="57">
        <f t="shared" si="3"/>
        <v>1.9996522225632376</v>
      </c>
      <c r="V24" s="226"/>
      <c r="W24" s="226"/>
      <c r="X24" s="226"/>
      <c r="Y24" s="226"/>
    </row>
    <row r="25" spans="1:25" s="45" customFormat="1" x14ac:dyDescent="0.2">
      <c r="A25" s="47">
        <v>12</v>
      </c>
      <c r="B25" s="937"/>
      <c r="C25" s="225">
        <v>12</v>
      </c>
      <c r="D25" s="57">
        <f t="shared" si="2"/>
        <v>3.1765489310224262</v>
      </c>
      <c r="E25" s="57">
        <f t="shared" si="2"/>
        <v>2.8067956057324186</v>
      </c>
      <c r="F25" s="57">
        <f t="shared" si="2"/>
        <v>2.6055249208306765</v>
      </c>
      <c r="G25" s="57">
        <f t="shared" si="2"/>
        <v>2.4801020935726794</v>
      </c>
      <c r="H25" s="57">
        <f t="shared" si="2"/>
        <v>2.394022256842232</v>
      </c>
      <c r="I25" s="57">
        <f t="shared" si="2"/>
        <v>2.3310235657879947</v>
      </c>
      <c r="J25" s="57">
        <f t="shared" si="2"/>
        <v>2.2827804824047768</v>
      </c>
      <c r="K25" s="57">
        <f t="shared" si="2"/>
        <v>2.2445749478910142</v>
      </c>
      <c r="L25" s="57">
        <f t="shared" si="2"/>
        <v>2.2135245449532586</v>
      </c>
      <c r="M25" s="57">
        <f t="shared" si="2"/>
        <v>2.1877640788750914</v>
      </c>
      <c r="N25" s="57">
        <f t="shared" si="3"/>
        <v>2.1474371059842907</v>
      </c>
      <c r="O25" s="57">
        <f t="shared" si="3"/>
        <v>2.1048509535494291</v>
      </c>
      <c r="P25" s="57">
        <f t="shared" si="3"/>
        <v>2.0596773456823341</v>
      </c>
      <c r="Q25" s="57">
        <f t="shared" si="3"/>
        <v>2.0359925965733563</v>
      </c>
      <c r="R25" s="57">
        <f t="shared" si="3"/>
        <v>2.0114924574816593</v>
      </c>
      <c r="S25" s="57">
        <f t="shared" si="3"/>
        <v>1.9861017054854035</v>
      </c>
      <c r="T25" s="57">
        <f t="shared" si="3"/>
        <v>1.9597320140317869</v>
      </c>
      <c r="U25" s="57">
        <f t="shared" si="3"/>
        <v>1.9322784821729539</v>
      </c>
      <c r="V25" s="226"/>
      <c r="W25" s="226"/>
      <c r="X25" s="226"/>
      <c r="Y25" s="226"/>
    </row>
    <row r="26" spans="1:25" s="45" customFormat="1" x14ac:dyDescent="0.2">
      <c r="A26" s="47">
        <v>13</v>
      </c>
      <c r="B26" s="937"/>
      <c r="C26" s="225">
        <v>13</v>
      </c>
      <c r="D26" s="57">
        <f t="shared" si="2"/>
        <v>3.1362050930215988</v>
      </c>
      <c r="E26" s="57">
        <f t="shared" si="2"/>
        <v>2.7631673569694888</v>
      </c>
      <c r="F26" s="57">
        <f t="shared" si="2"/>
        <v>2.5602728981903389</v>
      </c>
      <c r="G26" s="57">
        <f t="shared" si="2"/>
        <v>2.4337053409407416</v>
      </c>
      <c r="H26" s="57">
        <f t="shared" si="2"/>
        <v>2.3467237551113045</v>
      </c>
      <c r="I26" s="57">
        <f t="shared" si="2"/>
        <v>2.2829794421851477</v>
      </c>
      <c r="J26" s="57">
        <f t="shared" si="2"/>
        <v>2.2341029603299623</v>
      </c>
      <c r="K26" s="57">
        <f t="shared" si="2"/>
        <v>2.1953497356398262</v>
      </c>
      <c r="L26" s="57">
        <f t="shared" si="2"/>
        <v>2.1638195794408634</v>
      </c>
      <c r="M26" s="57">
        <f t="shared" si="2"/>
        <v>2.1376345888332753</v>
      </c>
      <c r="N26" s="57">
        <f t="shared" si="3"/>
        <v>2.0965884839494957</v>
      </c>
      <c r="O26" s="57">
        <f t="shared" si="3"/>
        <v>2.0531597666283998</v>
      </c>
      <c r="P26" s="57">
        <f t="shared" si="3"/>
        <v>2.0069818632358079</v>
      </c>
      <c r="Q26" s="57">
        <f t="shared" si="3"/>
        <v>1.9827177009541133</v>
      </c>
      <c r="R26" s="57">
        <f t="shared" si="3"/>
        <v>1.9575746280794635</v>
      </c>
      <c r="S26" s="57">
        <f t="shared" si="3"/>
        <v>1.9314655574341522</v>
      </c>
      <c r="T26" s="57">
        <f t="shared" si="3"/>
        <v>1.9042870601597486</v>
      </c>
      <c r="U26" s="57">
        <f t="shared" si="3"/>
        <v>1.8759146770724686</v>
      </c>
      <c r="V26" s="226"/>
      <c r="W26" s="226"/>
      <c r="X26" s="226"/>
      <c r="Y26" s="226"/>
    </row>
    <row r="27" spans="1:25" s="45" customFormat="1" x14ac:dyDescent="0.2">
      <c r="A27" s="47">
        <v>14</v>
      </c>
      <c r="B27" s="937"/>
      <c r="C27" s="225">
        <v>14</v>
      </c>
      <c r="D27" s="57">
        <f t="shared" si="2"/>
        <v>3.1022133943833681</v>
      </c>
      <c r="E27" s="57">
        <f t="shared" si="2"/>
        <v>2.7264684606119625</v>
      </c>
      <c r="F27" s="57">
        <f t="shared" si="2"/>
        <v>2.5222235975347775</v>
      </c>
      <c r="G27" s="57">
        <f t="shared" si="2"/>
        <v>2.3946921042060199</v>
      </c>
      <c r="H27" s="57">
        <f t="shared" si="2"/>
        <v>2.3069430514007232</v>
      </c>
      <c r="I27" s="57">
        <f t="shared" si="2"/>
        <v>2.2425585692949439</v>
      </c>
      <c r="J27" s="57">
        <f t="shared" si="2"/>
        <v>2.1931342910752396</v>
      </c>
      <c r="K27" s="57">
        <f t="shared" si="2"/>
        <v>2.153904453891716</v>
      </c>
      <c r="L27" s="57">
        <f t="shared" si="2"/>
        <v>2.1219545669769007</v>
      </c>
      <c r="M27" s="57">
        <f t="shared" si="2"/>
        <v>2.0953964206458018</v>
      </c>
      <c r="N27" s="57">
        <f t="shared" si="3"/>
        <v>2.0537144546141821</v>
      </c>
      <c r="O27" s="57">
        <f t="shared" si="3"/>
        <v>2.0095347020275725</v>
      </c>
      <c r="P27" s="57">
        <f t="shared" si="3"/>
        <v>1.9624529793894936</v>
      </c>
      <c r="Q27" s="57">
        <f t="shared" si="3"/>
        <v>1.9376630315563117</v>
      </c>
      <c r="R27" s="57">
        <f t="shared" si="3"/>
        <v>1.911932741459333</v>
      </c>
      <c r="S27" s="57">
        <f t="shared" si="3"/>
        <v>1.8851627940198745</v>
      </c>
      <c r="T27" s="57">
        <f t="shared" si="3"/>
        <v>1.8572339512579763</v>
      </c>
      <c r="U27" s="57">
        <f t="shared" si="3"/>
        <v>1.8280009081651127</v>
      </c>
      <c r="V27" s="226"/>
      <c r="W27" s="226"/>
      <c r="X27" s="226"/>
      <c r="Y27" s="226"/>
    </row>
    <row r="28" spans="1:25" s="45" customFormat="1" x14ac:dyDescent="0.2">
      <c r="A28" s="47">
        <v>15</v>
      </c>
      <c r="B28" s="937"/>
      <c r="C28" s="225">
        <v>15</v>
      </c>
      <c r="D28" s="57">
        <f t="shared" si="2"/>
        <v>3.0731855495938558</v>
      </c>
      <c r="E28" s="57">
        <f t="shared" si="2"/>
        <v>2.6951729315889432</v>
      </c>
      <c r="F28" s="57">
        <f t="shared" si="2"/>
        <v>2.4897877338778125</v>
      </c>
      <c r="G28" s="57">
        <f t="shared" si="2"/>
        <v>2.3614331158694637</v>
      </c>
      <c r="H28" s="57">
        <f t="shared" si="2"/>
        <v>2.2730224478675702</v>
      </c>
      <c r="I28" s="57">
        <f t="shared" si="2"/>
        <v>2.2080817703314417</v>
      </c>
      <c r="J28" s="57">
        <f t="shared" si="2"/>
        <v>2.1581784475354859</v>
      </c>
      <c r="K28" s="57">
        <f t="shared" si="2"/>
        <v>2.1185295015379531</v>
      </c>
      <c r="L28" s="57">
        <f t="shared" si="2"/>
        <v>2.0862087492326666</v>
      </c>
      <c r="M28" s="57">
        <f t="shared" si="2"/>
        <v>2.0593194961568164</v>
      </c>
      <c r="N28" s="57">
        <f t="shared" si="3"/>
        <v>2.017070294447588</v>
      </c>
      <c r="O28" s="57">
        <f t="shared" si="3"/>
        <v>1.9722156217620557</v>
      </c>
      <c r="P28" s="57">
        <f t="shared" si="3"/>
        <v>1.9243144911163721</v>
      </c>
      <c r="Q28" s="57">
        <f t="shared" si="3"/>
        <v>1.8990441862944549</v>
      </c>
      <c r="R28" s="57">
        <f t="shared" si="3"/>
        <v>1.872774153660169</v>
      </c>
      <c r="S28" s="57">
        <f t="shared" si="3"/>
        <v>1.8453925586999134</v>
      </c>
      <c r="T28" s="57">
        <f t="shared" si="3"/>
        <v>1.8167637353242394</v>
      </c>
      <c r="U28" s="57">
        <f t="shared" si="3"/>
        <v>1.7867203369773919</v>
      </c>
      <c r="V28" s="226"/>
      <c r="W28" s="226"/>
      <c r="X28" s="226"/>
      <c r="Y28" s="226"/>
    </row>
    <row r="29" spans="1:25" s="45" customFormat="1" x14ac:dyDescent="0.2">
      <c r="A29" s="47">
        <v>16</v>
      </c>
      <c r="B29" s="937"/>
      <c r="C29" s="225">
        <v>16</v>
      </c>
      <c r="D29" s="57">
        <f t="shared" si="2"/>
        <v>3.0481098110878739</v>
      </c>
      <c r="E29" s="57">
        <f t="shared" si="2"/>
        <v>2.6681714573065931</v>
      </c>
      <c r="F29" s="57">
        <f t="shared" si="2"/>
        <v>2.4618107532435438</v>
      </c>
      <c r="G29" s="57">
        <f t="shared" si="2"/>
        <v>2.3327448693536255</v>
      </c>
      <c r="H29" s="57">
        <f t="shared" si="2"/>
        <v>2.2437576036838336</v>
      </c>
      <c r="I29" s="57">
        <f t="shared" si="2"/>
        <v>2.1783288043954316</v>
      </c>
      <c r="J29" s="57">
        <f t="shared" si="2"/>
        <v>2.1280026088875497</v>
      </c>
      <c r="K29" s="57">
        <f t="shared" si="2"/>
        <v>2.0879818512370991</v>
      </c>
      <c r="L29" s="57">
        <f t="shared" si="2"/>
        <v>2.0553306587403242</v>
      </c>
      <c r="M29" s="57">
        <f t="shared" si="2"/>
        <v>2.028145261366916</v>
      </c>
      <c r="N29" s="57">
        <f t="shared" si="3"/>
        <v>1.9853862448881157</v>
      </c>
      <c r="O29" s="57">
        <f t="shared" si="3"/>
        <v>1.9399208824333467</v>
      </c>
      <c r="P29" s="57">
        <f t="shared" si="3"/>
        <v>1.8912722707704721</v>
      </c>
      <c r="Q29" s="57">
        <f t="shared" si="3"/>
        <v>1.8655606311329711</v>
      </c>
      <c r="R29" s="57">
        <f t="shared" si="3"/>
        <v>1.838791871843179</v>
      </c>
      <c r="S29" s="57">
        <f t="shared" si="3"/>
        <v>1.8108414108654263</v>
      </c>
      <c r="T29" s="57">
        <f t="shared" si="3"/>
        <v>1.7815566156216218</v>
      </c>
      <c r="U29" s="57">
        <f t="shared" si="3"/>
        <v>1.7507469909135762</v>
      </c>
      <c r="V29" s="226"/>
      <c r="W29" s="226"/>
      <c r="X29" s="226"/>
      <c r="Y29" s="226"/>
    </row>
    <row r="30" spans="1:25" s="45" customFormat="1" x14ac:dyDescent="0.2">
      <c r="A30" s="47">
        <v>17</v>
      </c>
      <c r="B30" s="937"/>
      <c r="C30" s="225">
        <v>17</v>
      </c>
      <c r="D30" s="57">
        <f t="shared" si="2"/>
        <v>3.026231561405635</v>
      </c>
      <c r="E30" s="57">
        <f t="shared" si="2"/>
        <v>2.6446384680832966</v>
      </c>
      <c r="F30" s="57">
        <f t="shared" si="2"/>
        <v>2.4374339145798425</v>
      </c>
      <c r="G30" s="57">
        <f t="shared" si="2"/>
        <v>2.307747132995845</v>
      </c>
      <c r="H30" s="57">
        <f t="shared" si="2"/>
        <v>2.2182526487841208</v>
      </c>
      <c r="I30" s="57">
        <f t="shared" si="2"/>
        <v>2.1523917527837697</v>
      </c>
      <c r="J30" s="57">
        <f t="shared" si="2"/>
        <v>2.1016892470828004</v>
      </c>
      <c r="K30" s="57">
        <f t="shared" si="2"/>
        <v>2.0613361255198499</v>
      </c>
      <c r="L30" s="57">
        <f t="shared" si="2"/>
        <v>2.0283883894504511</v>
      </c>
      <c r="M30" s="57">
        <f t="shared" si="2"/>
        <v>2.0009363014299248</v>
      </c>
      <c r="N30" s="57">
        <f t="shared" si="3"/>
        <v>1.9577161287394105</v>
      </c>
      <c r="O30" s="57">
        <f t="shared" si="3"/>
        <v>1.9116949407250641</v>
      </c>
      <c r="P30" s="57">
        <f t="shared" si="3"/>
        <v>1.8623608573064478</v>
      </c>
      <c r="Q30" s="57">
        <f t="shared" si="3"/>
        <v>1.8362417861159468</v>
      </c>
      <c r="R30" s="57">
        <f t="shared" si="3"/>
        <v>1.8090101380608514</v>
      </c>
      <c r="S30" s="57">
        <f t="shared" si="3"/>
        <v>1.7805284111488922</v>
      </c>
      <c r="T30" s="57">
        <f t="shared" si="3"/>
        <v>1.7506265416238711</v>
      </c>
      <c r="U30" s="57">
        <f t="shared" si="3"/>
        <v>1.7190898634832685</v>
      </c>
      <c r="V30" s="226"/>
      <c r="W30" s="226"/>
      <c r="X30" s="226"/>
      <c r="Y30" s="226"/>
    </row>
    <row r="31" spans="1:25" s="45" customFormat="1" x14ac:dyDescent="0.2">
      <c r="A31" s="47">
        <v>18</v>
      </c>
      <c r="B31" s="937"/>
      <c r="C31" s="225">
        <v>18</v>
      </c>
      <c r="D31" s="57">
        <f t="shared" si="2"/>
        <v>3.0069765917954268</v>
      </c>
      <c r="E31" s="57">
        <f t="shared" si="2"/>
        <v>2.6239469851339554</v>
      </c>
      <c r="F31" s="57">
        <f t="shared" si="2"/>
        <v>2.4160053771779402</v>
      </c>
      <c r="G31" s="57">
        <f t="shared" si="2"/>
        <v>2.2857717724180628</v>
      </c>
      <c r="H31" s="57">
        <f t="shared" si="2"/>
        <v>2.1958274675237397</v>
      </c>
      <c r="I31" s="57">
        <f t="shared" si="2"/>
        <v>2.1295811863739633</v>
      </c>
      <c r="J31" s="57">
        <f t="shared" si="2"/>
        <v>2.0785414489425</v>
      </c>
      <c r="K31" s="57">
        <f t="shared" si="2"/>
        <v>2.0378892585355532</v>
      </c>
      <c r="L31" s="57">
        <f t="shared" si="2"/>
        <v>2.0046737299619197</v>
      </c>
      <c r="M31" s="57">
        <f t="shared" si="2"/>
        <v>1.9769800424841464</v>
      </c>
      <c r="N31" s="57">
        <f t="shared" si="3"/>
        <v>1.9333403928403521</v>
      </c>
      <c r="O31" s="57">
        <f t="shared" si="3"/>
        <v>1.8868107268063472</v>
      </c>
      <c r="P31" s="57">
        <f t="shared" si="3"/>
        <v>1.8368451571768467</v>
      </c>
      <c r="Q31" s="57">
        <f t="shared" si="3"/>
        <v>1.8103483914132703</v>
      </c>
      <c r="R31" s="57">
        <f t="shared" si="3"/>
        <v>1.7826854628008284</v>
      </c>
      <c r="S31" s="57">
        <f t="shared" si="3"/>
        <v>1.7537058256441023</v>
      </c>
      <c r="T31" s="57">
        <f t="shared" si="3"/>
        <v>1.7232215874726817</v>
      </c>
      <c r="U31" s="57">
        <f t="shared" si="3"/>
        <v>1.6909929702897455</v>
      </c>
      <c r="V31" s="226"/>
      <c r="W31" s="226"/>
      <c r="X31" s="226"/>
      <c r="Y31" s="226"/>
    </row>
    <row r="32" spans="1:25" s="45" customFormat="1" x14ac:dyDescent="0.2">
      <c r="A32" s="47">
        <v>19</v>
      </c>
      <c r="B32" s="937"/>
      <c r="C32" s="225">
        <v>19</v>
      </c>
      <c r="D32" s="57">
        <f t="shared" si="2"/>
        <v>2.9899002798797945</v>
      </c>
      <c r="E32" s="57">
        <f t="shared" si="2"/>
        <v>2.6056123641797702</v>
      </c>
      <c r="F32" s="57">
        <f t="shared" si="2"/>
        <v>2.397021503449952</v>
      </c>
      <c r="G32" s="57">
        <f t="shared" si="2"/>
        <v>2.2663025674880379</v>
      </c>
      <c r="H32" s="57">
        <f t="shared" si="2"/>
        <v>2.1759564965650458</v>
      </c>
      <c r="I32" s="57">
        <f t="shared" si="2"/>
        <v>2.1093642183245347</v>
      </c>
      <c r="J32" s="57">
        <f t="shared" si="2"/>
        <v>2.0580204009476448</v>
      </c>
      <c r="K32" s="57">
        <f t="shared" si="2"/>
        <v>2.0170975349095017</v>
      </c>
      <c r="L32" s="57">
        <f t="shared" si="2"/>
        <v>1.9836388440205073</v>
      </c>
      <c r="M32" s="57">
        <f t="shared" si="2"/>
        <v>1.9557251387036796</v>
      </c>
      <c r="N32" s="57">
        <f t="shared" si="3"/>
        <v>1.9117020452090494</v>
      </c>
      <c r="O32" s="57">
        <f t="shared" si="3"/>
        <v>1.8647051230644105</v>
      </c>
      <c r="P32" s="57">
        <f t="shared" si="3"/>
        <v>1.8141554614365836</v>
      </c>
      <c r="Q32" s="57">
        <f t="shared" si="3"/>
        <v>1.7873072945308648</v>
      </c>
      <c r="R32" s="57">
        <f t="shared" si="3"/>
        <v>1.7592411841317432</v>
      </c>
      <c r="S32" s="57">
        <f t="shared" si="3"/>
        <v>1.7297934595882194</v>
      </c>
      <c r="T32" s="57">
        <f t="shared" si="3"/>
        <v>1.6987580632215507</v>
      </c>
      <c r="U32" s="57">
        <f t="shared" si="3"/>
        <v>1.6658692407300233</v>
      </c>
      <c r="V32" s="226"/>
      <c r="W32" s="226"/>
      <c r="X32" s="226"/>
      <c r="Y32" s="226"/>
    </row>
    <row r="33" spans="1:25" s="45" customFormat="1" x14ac:dyDescent="0.2">
      <c r="A33" s="47">
        <v>20</v>
      </c>
      <c r="B33" s="937"/>
      <c r="C33" s="225">
        <v>20</v>
      </c>
      <c r="D33" s="57">
        <f t="shared" si="2"/>
        <v>2.974653017463766</v>
      </c>
      <c r="E33" s="57">
        <f t="shared" si="2"/>
        <v>2.5892541179416724</v>
      </c>
      <c r="F33" s="57">
        <f t="shared" si="2"/>
        <v>2.3800870510696068</v>
      </c>
      <c r="G33" s="57">
        <f t="shared" si="2"/>
        <v>2.2489344017730426</v>
      </c>
      <c r="H33" s="57">
        <f t="shared" si="2"/>
        <v>2.1582272201684241</v>
      </c>
      <c r="I33" s="57">
        <f t="shared" si="2"/>
        <v>2.0913224877909067</v>
      </c>
      <c r="J33" s="57">
        <f t="shared" si="2"/>
        <v>2.0397029805862306</v>
      </c>
      <c r="K33" s="57">
        <f t="shared" si="2"/>
        <v>1.9985338713991454</v>
      </c>
      <c r="L33" s="57">
        <f t="shared" si="2"/>
        <v>1.9648533022616921</v>
      </c>
      <c r="M33" s="57">
        <f t="shared" si="2"/>
        <v>1.9367382987079771</v>
      </c>
      <c r="N33" s="57">
        <f t="shared" si="3"/>
        <v>1.8923631654834328</v>
      </c>
      <c r="O33" s="57">
        <f t="shared" si="3"/>
        <v>1.8449351513255758</v>
      </c>
      <c r="P33" s="57">
        <f t="shared" si="3"/>
        <v>1.793843306570295</v>
      </c>
      <c r="Q33" s="57">
        <f t="shared" si="3"/>
        <v>1.76666714847696</v>
      </c>
      <c r="R33" s="57">
        <f t="shared" si="3"/>
        <v>1.7382230046064537</v>
      </c>
      <c r="S33" s="57">
        <f t="shared" si="3"/>
        <v>1.7083340351044067</v>
      </c>
      <c r="T33" s="57">
        <f t="shared" si="3"/>
        <v>1.6767757359604398</v>
      </c>
      <c r="U33" s="57">
        <f t="shared" si="3"/>
        <v>1.6432555850115451</v>
      </c>
      <c r="V33" s="226"/>
      <c r="W33" s="226"/>
      <c r="X33" s="226"/>
      <c r="Y33" s="226"/>
    </row>
    <row r="34" spans="1:25" s="45" customFormat="1" x14ac:dyDescent="0.2">
      <c r="A34" s="47">
        <v>21</v>
      </c>
      <c r="B34" s="937"/>
      <c r="C34" s="225">
        <v>21</v>
      </c>
      <c r="D34" s="57">
        <f t="shared" ref="D34:M46" si="4">FINV($H$7,D$13,$C34)</f>
        <v>2.9609561375774502</v>
      </c>
      <c r="E34" s="57">
        <f t="shared" si="4"/>
        <v>2.5745693897178454</v>
      </c>
      <c r="F34" s="57">
        <f t="shared" si="4"/>
        <v>2.3648875298356322</v>
      </c>
      <c r="G34" s="57">
        <f t="shared" si="4"/>
        <v>2.2333449257772466</v>
      </c>
      <c r="H34" s="57">
        <f t="shared" si="4"/>
        <v>2.1423113488667465</v>
      </c>
      <c r="I34" s="57">
        <f t="shared" si="4"/>
        <v>2.0751229787613834</v>
      </c>
      <c r="J34" s="57">
        <f t="shared" si="4"/>
        <v>2.0232522974584923</v>
      </c>
      <c r="K34" s="57">
        <f t="shared" si="4"/>
        <v>1.9818581376562467</v>
      </c>
      <c r="L34" s="57">
        <f t="shared" si="4"/>
        <v>1.9479742244085525</v>
      </c>
      <c r="M34" s="57">
        <f t="shared" si="4"/>
        <v>1.9196742805413738</v>
      </c>
      <c r="N34" s="57">
        <f t="shared" ref="N34:U46" si="5">FINV($H$7,N$13,$C34)</f>
        <v>1.8749746724847731</v>
      </c>
      <c r="O34" s="57">
        <f t="shared" si="5"/>
        <v>1.8271475067757224</v>
      </c>
      <c r="P34" s="57">
        <f t="shared" si="5"/>
        <v>1.7755507716890164</v>
      </c>
      <c r="Q34" s="57">
        <f t="shared" si="5"/>
        <v>1.7480675908427978</v>
      </c>
      <c r="R34" s="57">
        <f t="shared" si="5"/>
        <v>1.719268053278094</v>
      </c>
      <c r="S34" s="57">
        <f t="shared" si="5"/>
        <v>1.6889621378410027</v>
      </c>
      <c r="T34" s="57">
        <f t="shared" si="5"/>
        <v>1.6569066632037692</v>
      </c>
      <c r="U34" s="57">
        <f t="shared" si="5"/>
        <v>1.6227816164526967</v>
      </c>
      <c r="V34" s="226"/>
      <c r="W34" s="226"/>
      <c r="X34" s="226"/>
      <c r="Y34" s="226"/>
    </row>
    <row r="35" spans="1:25" s="45" customFormat="1" x14ac:dyDescent="0.2">
      <c r="A35" s="47">
        <v>22</v>
      </c>
      <c r="B35" s="937"/>
      <c r="C35" s="225">
        <v>22</v>
      </c>
      <c r="D35" s="57">
        <f t="shared" si="4"/>
        <v>2.9485848024657169</v>
      </c>
      <c r="E35" s="57">
        <f t="shared" si="4"/>
        <v>2.5613141338627288</v>
      </c>
      <c r="F35" s="57">
        <f t="shared" si="4"/>
        <v>2.3511696000793467</v>
      </c>
      <c r="G35" s="57">
        <f t="shared" si="4"/>
        <v>2.2192744649312499</v>
      </c>
      <c r="H35" s="57">
        <f t="shared" si="4"/>
        <v>2.1279443818479375</v>
      </c>
      <c r="I35" s="57">
        <f t="shared" si="4"/>
        <v>2.0604973238853508</v>
      </c>
      <c r="J35" s="57">
        <f t="shared" si="4"/>
        <v>2.008396796315278</v>
      </c>
      <c r="K35" s="57">
        <f t="shared" si="4"/>
        <v>1.9667960991498907</v>
      </c>
      <c r="L35" s="57">
        <f t="shared" si="4"/>
        <v>1.9327250918892909</v>
      </c>
      <c r="M35" s="57">
        <f t="shared" si="4"/>
        <v>1.9042545964833584</v>
      </c>
      <c r="N35" s="57">
        <f t="shared" si="5"/>
        <v>1.8592548618284008</v>
      </c>
      <c r="O35" s="57">
        <f t="shared" si="5"/>
        <v>1.8110569230000488</v>
      </c>
      <c r="P35" s="57">
        <f t="shared" si="5"/>
        <v>1.7589886680580855</v>
      </c>
      <c r="Q35" s="57">
        <f t="shared" si="5"/>
        <v>1.7312173456097428</v>
      </c>
      <c r="R35" s="57">
        <f t="shared" si="5"/>
        <v>1.70208290056467</v>
      </c>
      <c r="S35" s="57">
        <f t="shared" si="5"/>
        <v>1.6713821462423077</v>
      </c>
      <c r="T35" s="57">
        <f t="shared" si="5"/>
        <v>1.6388530383407012</v>
      </c>
      <c r="U35" s="57">
        <f t="shared" si="5"/>
        <v>1.6041474149738859</v>
      </c>
      <c r="V35" s="226"/>
      <c r="W35" s="226"/>
      <c r="X35" s="226"/>
      <c r="Y35" s="226"/>
    </row>
    <row r="36" spans="1:25" s="45" customFormat="1" x14ac:dyDescent="0.2">
      <c r="A36" s="47">
        <v>23</v>
      </c>
      <c r="B36" s="937"/>
      <c r="C36" s="225">
        <v>23</v>
      </c>
      <c r="D36" s="57">
        <f t="shared" si="4"/>
        <v>2.9373556136220018</v>
      </c>
      <c r="E36" s="57">
        <f t="shared" si="4"/>
        <v>2.5492895134631088</v>
      </c>
      <c r="F36" s="57">
        <f t="shared" si="4"/>
        <v>2.3387269117011718</v>
      </c>
      <c r="G36" s="57">
        <f t="shared" si="4"/>
        <v>2.206511505100325</v>
      </c>
      <c r="H36" s="57">
        <f t="shared" si="4"/>
        <v>2.1149108412242565</v>
      </c>
      <c r="I36" s="57">
        <f t="shared" si="4"/>
        <v>2.0472268494382115</v>
      </c>
      <c r="J36" s="57">
        <f t="shared" si="4"/>
        <v>1.9949151541285919</v>
      </c>
      <c r="K36" s="57">
        <f t="shared" si="4"/>
        <v>1.9531241957099081</v>
      </c>
      <c r="L36" s="57">
        <f t="shared" si="4"/>
        <v>1.9188804295159254</v>
      </c>
      <c r="M36" s="57">
        <f t="shared" si="4"/>
        <v>1.8902521143057753</v>
      </c>
      <c r="N36" s="57">
        <f t="shared" si="5"/>
        <v>1.8449738819478472</v>
      </c>
      <c r="O36" s="57">
        <f t="shared" si="5"/>
        <v>1.7964305181273099</v>
      </c>
      <c r="P36" s="57">
        <f t="shared" si="5"/>
        <v>1.7439207525930132</v>
      </c>
      <c r="Q36" s="57">
        <f t="shared" si="5"/>
        <v>1.7158783702075755</v>
      </c>
      <c r="R36" s="57">
        <f t="shared" si="5"/>
        <v>1.686427639435442</v>
      </c>
      <c r="S36" s="57">
        <f t="shared" si="5"/>
        <v>1.655352247937218</v>
      </c>
      <c r="T36" s="57">
        <f t="shared" si="5"/>
        <v>1.6223711437045407</v>
      </c>
      <c r="U36" s="57">
        <f t="shared" si="5"/>
        <v>1.5871074184488827</v>
      </c>
      <c r="V36" s="226"/>
      <c r="W36" s="226"/>
      <c r="X36" s="226"/>
      <c r="Y36" s="226"/>
    </row>
    <row r="37" spans="1:25" s="45" customFormat="1" x14ac:dyDescent="0.2">
      <c r="A37" s="47">
        <v>24</v>
      </c>
      <c r="B37" s="937"/>
      <c r="C37" s="225">
        <v>24</v>
      </c>
      <c r="D37" s="57">
        <f t="shared" si="4"/>
        <v>2.9271174913552134</v>
      </c>
      <c r="E37" s="57">
        <f t="shared" si="4"/>
        <v>2.5383319035430625</v>
      </c>
      <c r="F37" s="57">
        <f t="shared" si="4"/>
        <v>2.3273897012119842</v>
      </c>
      <c r="G37" s="57">
        <f t="shared" si="4"/>
        <v>2.1948820303255214</v>
      </c>
      <c r="H37" s="57">
        <f t="shared" si="4"/>
        <v>2.1030334240075579</v>
      </c>
      <c r="I37" s="57">
        <f t="shared" si="4"/>
        <v>2.0351315863582458</v>
      </c>
      <c r="J37" s="57">
        <f t="shared" si="4"/>
        <v>1.9826251803792447</v>
      </c>
      <c r="K37" s="57">
        <f t="shared" si="4"/>
        <v>1.9406583526219743</v>
      </c>
      <c r="L37" s="57">
        <f t="shared" si="4"/>
        <v>1.9062545433869174</v>
      </c>
      <c r="M37" s="57">
        <f t="shared" si="4"/>
        <v>1.8774797341960061</v>
      </c>
      <c r="N37" s="57">
        <f t="shared" si="5"/>
        <v>1.8319423156718613</v>
      </c>
      <c r="O37" s="57">
        <f t="shared" si="5"/>
        <v>1.783076277031602</v>
      </c>
      <c r="P37" s="57">
        <f t="shared" si="5"/>
        <v>1.7301521081084221</v>
      </c>
      <c r="Q37" s="57">
        <f t="shared" si="5"/>
        <v>1.7018541845725568</v>
      </c>
      <c r="R37" s="57">
        <f t="shared" si="5"/>
        <v>1.6721041636795564</v>
      </c>
      <c r="S37" s="57">
        <f t="shared" si="5"/>
        <v>1.6406726680712416</v>
      </c>
      <c r="T37" s="57">
        <f t="shared" si="5"/>
        <v>1.607259530201399</v>
      </c>
      <c r="U37" s="57">
        <f t="shared" si="5"/>
        <v>1.5714585550091331</v>
      </c>
      <c r="V37" s="226"/>
      <c r="W37" s="226"/>
      <c r="X37" s="226"/>
      <c r="Y37" s="226"/>
    </row>
    <row r="38" spans="1:25" s="45" customFormat="1" x14ac:dyDescent="0.2">
      <c r="A38" s="47">
        <v>25</v>
      </c>
      <c r="B38" s="937"/>
      <c r="C38" s="225">
        <v>25</v>
      </c>
      <c r="D38" s="57">
        <f t="shared" si="4"/>
        <v>2.9177448602502181</v>
      </c>
      <c r="E38" s="57">
        <f t="shared" si="4"/>
        <v>2.5283054327176595</v>
      </c>
      <c r="F38" s="57">
        <f t="shared" si="4"/>
        <v>2.317017033338832</v>
      </c>
      <c r="G38" s="57">
        <f t="shared" si="4"/>
        <v>2.1842415712581582</v>
      </c>
      <c r="H38" s="57">
        <f t="shared" si="4"/>
        <v>2.0921649110806726</v>
      </c>
      <c r="I38" s="57">
        <f t="shared" si="4"/>
        <v>2.0240620727067244</v>
      </c>
      <c r="J38" s="57">
        <f t="shared" si="4"/>
        <v>1.9713755353503424</v>
      </c>
      <c r="K38" s="57">
        <f t="shared" si="4"/>
        <v>1.9292456308143837</v>
      </c>
      <c r="L38" s="57">
        <f t="shared" si="4"/>
        <v>1.8946931149589885</v>
      </c>
      <c r="M38" s="57">
        <f t="shared" si="4"/>
        <v>1.8657819359164249</v>
      </c>
      <c r="N38" s="57">
        <f t="shared" si="5"/>
        <v>1.8200026537331333</v>
      </c>
      <c r="O38" s="57">
        <f t="shared" si="5"/>
        <v>1.7708344476900648</v>
      </c>
      <c r="P38" s="57">
        <f t="shared" si="5"/>
        <v>1.7175204601450547</v>
      </c>
      <c r="Q38" s="57">
        <f t="shared" si="5"/>
        <v>1.6889811479288968</v>
      </c>
      <c r="R38" s="57">
        <f t="shared" si="5"/>
        <v>1.6589474049172945</v>
      </c>
      <c r="S38" s="57">
        <f t="shared" si="5"/>
        <v>1.6271768672223821</v>
      </c>
      <c r="T38" s="57">
        <f t="shared" si="5"/>
        <v>1.5933501771602119</v>
      </c>
      <c r="U38" s="57">
        <f t="shared" si="5"/>
        <v>1.5570313660177675</v>
      </c>
      <c r="V38" s="226"/>
      <c r="W38" s="226"/>
      <c r="X38" s="226"/>
      <c r="Y38" s="226"/>
    </row>
    <row r="39" spans="1:25" s="45" customFormat="1" x14ac:dyDescent="0.2">
      <c r="A39" s="47">
        <v>26</v>
      </c>
      <c r="B39" s="937"/>
      <c r="C39" s="225">
        <v>26</v>
      </c>
      <c r="D39" s="57">
        <f t="shared" si="4"/>
        <v>2.9091324882039515</v>
      </c>
      <c r="E39" s="57">
        <f t="shared" si="4"/>
        <v>2.5190963422876744</v>
      </c>
      <c r="F39" s="57">
        <f t="shared" si="4"/>
        <v>2.3074909352425279</v>
      </c>
      <c r="G39" s="57">
        <f t="shared" si="4"/>
        <v>2.1744691934314426</v>
      </c>
      <c r="H39" s="57">
        <f t="shared" si="4"/>
        <v>2.0821820493193011</v>
      </c>
      <c r="I39" s="57">
        <f t="shared" si="4"/>
        <v>2.0138931542047285</v>
      </c>
      <c r="J39" s="57">
        <f t="shared" si="4"/>
        <v>1.9610394658457031</v>
      </c>
      <c r="K39" s="57">
        <f t="shared" si="4"/>
        <v>1.9187579098845196</v>
      </c>
      <c r="L39" s="57">
        <f t="shared" si="4"/>
        <v>1.884066840488247</v>
      </c>
      <c r="M39" s="57">
        <f t="shared" si="4"/>
        <v>1.8550283816850361</v>
      </c>
      <c r="N39" s="57">
        <f t="shared" si="5"/>
        <v>1.8090228400176935</v>
      </c>
      <c r="O39" s="57">
        <f t="shared" si="5"/>
        <v>1.7595710257544257</v>
      </c>
      <c r="P39" s="57">
        <f t="shared" si="5"/>
        <v>1.7058895986805376</v>
      </c>
      <c r="Q39" s="57">
        <f t="shared" si="5"/>
        <v>1.6771218487491799</v>
      </c>
      <c r="R39" s="57">
        <f t="shared" si="5"/>
        <v>1.6468186909890559</v>
      </c>
      <c r="S39" s="57">
        <f t="shared" si="5"/>
        <v>1.6147248687506044</v>
      </c>
      <c r="T39" s="57">
        <f t="shared" si="5"/>
        <v>1.5805017895029285</v>
      </c>
      <c r="U39" s="57">
        <f t="shared" si="5"/>
        <v>1.5436832740893871</v>
      </c>
      <c r="V39" s="226"/>
      <c r="W39" s="226"/>
      <c r="X39" s="226"/>
      <c r="Y39" s="226"/>
    </row>
    <row r="40" spans="1:25" s="45" customFormat="1" x14ac:dyDescent="0.2">
      <c r="A40" s="47">
        <v>27</v>
      </c>
      <c r="B40" s="937"/>
      <c r="C40" s="225">
        <v>27</v>
      </c>
      <c r="D40" s="57">
        <f t="shared" si="4"/>
        <v>2.9011915293304975</v>
      </c>
      <c r="E40" s="57">
        <f t="shared" si="4"/>
        <v>2.5106086665585408</v>
      </c>
      <c r="F40" s="57">
        <f t="shared" si="4"/>
        <v>2.2987119060719801</v>
      </c>
      <c r="G40" s="57">
        <f t="shared" si="4"/>
        <v>2.1654628951309745</v>
      </c>
      <c r="H40" s="57">
        <f t="shared" si="4"/>
        <v>2.0729808676560948</v>
      </c>
      <c r="I40" s="57">
        <f t="shared" si="4"/>
        <v>2.0045192370387475</v>
      </c>
      <c r="J40" s="57">
        <f t="shared" si="4"/>
        <v>1.9515100074760066</v>
      </c>
      <c r="K40" s="57">
        <f t="shared" si="4"/>
        <v>1.9090870491341376</v>
      </c>
      <c r="L40" s="57">
        <f t="shared" si="4"/>
        <v>1.8742665578134488</v>
      </c>
      <c r="M40" s="57">
        <f t="shared" si="4"/>
        <v>1.8451090141324495</v>
      </c>
      <c r="N40" s="57">
        <f t="shared" si="5"/>
        <v>1.7988913239006494</v>
      </c>
      <c r="O40" s="57">
        <f t="shared" si="5"/>
        <v>1.7491727586088626</v>
      </c>
      <c r="P40" s="57">
        <f t="shared" si="5"/>
        <v>1.6951443319163888</v>
      </c>
      <c r="Q40" s="57">
        <f t="shared" si="5"/>
        <v>1.6661600330649302</v>
      </c>
      <c r="R40" s="57">
        <f t="shared" si="5"/>
        <v>1.6356006488952035</v>
      </c>
      <c r="S40" s="57">
        <f t="shared" si="5"/>
        <v>1.6031981367840031</v>
      </c>
      <c r="T40" s="57">
        <f t="shared" si="5"/>
        <v>1.5685946514966156</v>
      </c>
      <c r="U40" s="57">
        <f t="shared" si="5"/>
        <v>1.5312934134997787</v>
      </c>
      <c r="V40" s="226"/>
      <c r="W40" s="226"/>
      <c r="X40" s="226"/>
      <c r="Y40" s="226"/>
    </row>
    <row r="41" spans="1:25" s="45" customFormat="1" x14ac:dyDescent="0.2">
      <c r="A41" s="47">
        <v>28</v>
      </c>
      <c r="B41" s="937"/>
      <c r="C41" s="225">
        <v>28</v>
      </c>
      <c r="D41" s="57">
        <f t="shared" si="4"/>
        <v>2.8938464555164822</v>
      </c>
      <c r="E41" s="57">
        <f t="shared" si="4"/>
        <v>2.5027608871102225</v>
      </c>
      <c r="F41" s="57">
        <f t="shared" si="4"/>
        <v>2.2905954399974111</v>
      </c>
      <c r="G41" s="57">
        <f t="shared" si="4"/>
        <v>2.157136043961017</v>
      </c>
      <c r="H41" s="57">
        <f t="shared" si="4"/>
        <v>2.0644730498819559</v>
      </c>
      <c r="I41" s="57">
        <f t="shared" si="4"/>
        <v>1.9958506110667633</v>
      </c>
      <c r="J41" s="57">
        <f t="shared" si="4"/>
        <v>1.942696268059483</v>
      </c>
      <c r="K41" s="57">
        <f t="shared" si="4"/>
        <v>1.9001411383282245</v>
      </c>
      <c r="L41" s="57">
        <f t="shared" si="4"/>
        <v>1.8651994699107655</v>
      </c>
      <c r="M41" s="57">
        <f t="shared" si="4"/>
        <v>1.8359302568882931</v>
      </c>
      <c r="N41" s="57">
        <f t="shared" si="5"/>
        <v>1.7895132243395642</v>
      </c>
      <c r="O41" s="57">
        <f t="shared" si="5"/>
        <v>1.7395432706493512</v>
      </c>
      <c r="P41" s="57">
        <f t="shared" si="5"/>
        <v>1.685186570930127</v>
      </c>
      <c r="Q41" s="57">
        <f t="shared" si="5"/>
        <v>1.6559966684564096</v>
      </c>
      <c r="R41" s="57">
        <f t="shared" si="5"/>
        <v>1.6251932481739624</v>
      </c>
      <c r="S41" s="57">
        <f t="shared" si="5"/>
        <v>1.592495599309659</v>
      </c>
      <c r="T41" s="57">
        <f t="shared" si="5"/>
        <v>1.5575266301596944</v>
      </c>
      <c r="U41" s="57">
        <f t="shared" si="5"/>
        <v>1.5197586146821842</v>
      </c>
      <c r="V41" s="226"/>
      <c r="W41" s="226"/>
      <c r="X41" s="226"/>
      <c r="Y41" s="226"/>
    </row>
    <row r="42" spans="1:25" s="45" customFormat="1" x14ac:dyDescent="0.2">
      <c r="A42" s="47">
        <v>29</v>
      </c>
      <c r="B42" s="937"/>
      <c r="C42" s="225">
        <v>29</v>
      </c>
      <c r="D42" s="57">
        <f t="shared" si="4"/>
        <v>2.8870326522965684</v>
      </c>
      <c r="E42" s="57">
        <f t="shared" si="4"/>
        <v>2.4954833142354622</v>
      </c>
      <c r="F42" s="57">
        <f t="shared" si="4"/>
        <v>2.2830693056757108</v>
      </c>
      <c r="G42" s="57">
        <f t="shared" si="4"/>
        <v>2.1494145886478102</v>
      </c>
      <c r="H42" s="57">
        <f t="shared" si="4"/>
        <v>2.0565830962286493</v>
      </c>
      <c r="I42" s="57">
        <f t="shared" si="4"/>
        <v>1.9878105721221544</v>
      </c>
      <c r="J42" s="57">
        <f t="shared" si="4"/>
        <v>1.9345205182496508</v>
      </c>
      <c r="K42" s="57">
        <f t="shared" si="4"/>
        <v>1.8918415622399258</v>
      </c>
      <c r="L42" s="57">
        <f t="shared" si="4"/>
        <v>1.8567861876231504</v>
      </c>
      <c r="M42" s="57">
        <f t="shared" si="4"/>
        <v>1.8274120388342394</v>
      </c>
      <c r="N42" s="57">
        <f t="shared" si="5"/>
        <v>1.7808073246586866</v>
      </c>
      <c r="O42" s="57">
        <f t="shared" si="5"/>
        <v>1.7306000265674359</v>
      </c>
      <c r="P42" s="57">
        <f t="shared" si="5"/>
        <v>1.6759322598130268</v>
      </c>
      <c r="Q42" s="57">
        <f t="shared" si="5"/>
        <v>1.6465468572703217</v>
      </c>
      <c r="R42" s="57">
        <f t="shared" si="5"/>
        <v>1.6155106972081021</v>
      </c>
      <c r="S42" s="57">
        <f t="shared" si="5"/>
        <v>1.5825305278200572</v>
      </c>
      <c r="T42" s="57">
        <f t="shared" si="5"/>
        <v>1.5472100387528405</v>
      </c>
      <c r="U42" s="57">
        <f t="shared" si="5"/>
        <v>1.5089902522371503</v>
      </c>
      <c r="V42" s="226"/>
      <c r="W42" s="226"/>
      <c r="X42" s="226"/>
      <c r="Y42" s="226"/>
    </row>
    <row r="43" spans="1:25" s="45" customFormat="1" x14ac:dyDescent="0.2">
      <c r="A43" s="47">
        <v>30</v>
      </c>
      <c r="B43" s="937"/>
      <c r="C43" s="225">
        <v>30</v>
      </c>
      <c r="D43" s="57">
        <f t="shared" si="4"/>
        <v>2.8806945171617104</v>
      </c>
      <c r="E43" s="57">
        <f t="shared" si="4"/>
        <v>2.4887160176974761</v>
      </c>
      <c r="F43" s="57">
        <f t="shared" si="4"/>
        <v>2.2760713969683071</v>
      </c>
      <c r="G43" s="57">
        <f t="shared" si="4"/>
        <v>2.1422348562884994</v>
      </c>
      <c r="H43" s="57">
        <f t="shared" si="4"/>
        <v>2.049246080685768</v>
      </c>
      <c r="I43" s="57">
        <f t="shared" si="4"/>
        <v>1.9803331479323691</v>
      </c>
      <c r="J43" s="57">
        <f t="shared" si="4"/>
        <v>1.9269158920168159</v>
      </c>
      <c r="K43" s="57">
        <f t="shared" si="4"/>
        <v>1.8841206801034298</v>
      </c>
      <c r="L43" s="57">
        <f t="shared" si="4"/>
        <v>1.8489583914641607</v>
      </c>
      <c r="M43" s="57">
        <f t="shared" si="4"/>
        <v>1.8194854409149628</v>
      </c>
      <c r="N43" s="57">
        <f t="shared" si="5"/>
        <v>1.7727036953573299</v>
      </c>
      <c r="O43" s="57">
        <f t="shared" si="5"/>
        <v>1.7222719283741914</v>
      </c>
      <c r="P43" s="57">
        <f t="shared" si="5"/>
        <v>1.6673089454187853</v>
      </c>
      <c r="Q43" s="57">
        <f t="shared" si="5"/>
        <v>1.6377373923918379</v>
      </c>
      <c r="R43" s="57">
        <f t="shared" si="5"/>
        <v>1.6064789849987278</v>
      </c>
      <c r="S43" s="57">
        <f t="shared" si="5"/>
        <v>1.5732280652798407</v>
      </c>
      <c r="T43" s="57">
        <f t="shared" si="5"/>
        <v>1.5375691513617962</v>
      </c>
      <c r="U43" s="57">
        <f t="shared" si="5"/>
        <v>1.4989117467199939</v>
      </c>
      <c r="V43" s="226"/>
      <c r="W43" s="226"/>
      <c r="X43" s="226"/>
      <c r="Y43" s="226"/>
    </row>
    <row r="44" spans="1:25" s="45" customFormat="1" x14ac:dyDescent="0.2">
      <c r="A44" s="47">
        <v>31</v>
      </c>
      <c r="B44" s="937"/>
      <c r="C44" s="225">
        <v>40</v>
      </c>
      <c r="D44" s="57">
        <f t="shared" si="4"/>
        <v>2.8353542351115046</v>
      </c>
      <c r="E44" s="57">
        <f t="shared" si="4"/>
        <v>2.4403690860392677</v>
      </c>
      <c r="F44" s="57">
        <f t="shared" si="4"/>
        <v>2.2260915755768775</v>
      </c>
      <c r="G44" s="57">
        <f t="shared" si="4"/>
        <v>2.0909499988599176</v>
      </c>
      <c r="H44" s="57">
        <f t="shared" si="4"/>
        <v>1.9968197697938399</v>
      </c>
      <c r="I44" s="57">
        <f t="shared" si="4"/>
        <v>1.926878561712724</v>
      </c>
      <c r="J44" s="57">
        <f t="shared" si="4"/>
        <v>1.8725224988163514</v>
      </c>
      <c r="K44" s="57">
        <f t="shared" si="4"/>
        <v>1.8288633750865455</v>
      </c>
      <c r="L44" s="57">
        <f t="shared" si="4"/>
        <v>1.7929016710169432</v>
      </c>
      <c r="M44" s="57">
        <f t="shared" si="4"/>
        <v>1.7626857650032397</v>
      </c>
      <c r="N44" s="57">
        <f t="shared" si="5"/>
        <v>1.7145626259122411</v>
      </c>
      <c r="O44" s="57">
        <f t="shared" si="5"/>
        <v>1.6624108100162447</v>
      </c>
      <c r="P44" s="57">
        <f t="shared" si="5"/>
        <v>1.6051514663755262</v>
      </c>
      <c r="Q44" s="57">
        <f t="shared" si="5"/>
        <v>1.5741108405111532</v>
      </c>
      <c r="R44" s="57">
        <f t="shared" si="5"/>
        <v>1.5410757930788661</v>
      </c>
      <c r="S44" s="57">
        <f t="shared" si="5"/>
        <v>1.5056249532295436</v>
      </c>
      <c r="T44" s="57">
        <f t="shared" si="5"/>
        <v>1.4671567086332635</v>
      </c>
      <c r="U44" s="57">
        <f t="shared" si="5"/>
        <v>1.4247574445079279</v>
      </c>
      <c r="V44" s="226"/>
      <c r="W44" s="226"/>
      <c r="X44" s="226"/>
      <c r="Y44" s="226"/>
    </row>
    <row r="45" spans="1:25" s="45" customFormat="1" x14ac:dyDescent="0.2">
      <c r="A45" s="47">
        <v>32</v>
      </c>
      <c r="B45" s="937"/>
      <c r="C45" s="225">
        <v>60</v>
      </c>
      <c r="D45" s="57">
        <f t="shared" si="4"/>
        <v>2.7910676298071491</v>
      </c>
      <c r="E45" s="57">
        <f t="shared" si="4"/>
        <v>2.3932548698312894</v>
      </c>
      <c r="F45" s="57">
        <f t="shared" si="4"/>
        <v>2.1774109449378458</v>
      </c>
      <c r="G45" s="57">
        <f t="shared" si="4"/>
        <v>2.0409858976488793</v>
      </c>
      <c r="H45" s="57">
        <f t="shared" si="4"/>
        <v>1.9457103278065253</v>
      </c>
      <c r="I45" s="57">
        <f t="shared" si="4"/>
        <v>1.874720249061482</v>
      </c>
      <c r="J45" s="57">
        <f t="shared" si="4"/>
        <v>1.8193929835358507</v>
      </c>
      <c r="K45" s="57">
        <f t="shared" si="4"/>
        <v>1.7748288783927735</v>
      </c>
      <c r="L45" s="57">
        <f t="shared" si="4"/>
        <v>1.7380201692863595</v>
      </c>
      <c r="M45" s="57">
        <f t="shared" si="4"/>
        <v>1.7070087605853617</v>
      </c>
      <c r="N45" s="57">
        <f t="shared" si="5"/>
        <v>1.6574286887464</v>
      </c>
      <c r="O45" s="57">
        <f t="shared" si="5"/>
        <v>1.6033683522586677</v>
      </c>
      <c r="P45" s="57">
        <f t="shared" si="5"/>
        <v>1.5434857418284647</v>
      </c>
      <c r="Q45" s="57">
        <f t="shared" si="5"/>
        <v>1.5107181771510463</v>
      </c>
      <c r="R45" s="57">
        <f t="shared" si="5"/>
        <v>1.4755393415033355</v>
      </c>
      <c r="S45" s="57">
        <f t="shared" si="5"/>
        <v>1.4373422048636326</v>
      </c>
      <c r="T45" s="57">
        <f t="shared" si="5"/>
        <v>1.3952007564111557</v>
      </c>
      <c r="U45" s="57">
        <f t="shared" si="5"/>
        <v>1.347568415219307</v>
      </c>
      <c r="V45" s="226"/>
      <c r="W45" s="226"/>
      <c r="X45" s="226"/>
      <c r="Y45" s="226"/>
    </row>
    <row r="46" spans="1:25" s="45" customFormat="1" x14ac:dyDescent="0.2">
      <c r="A46" s="47">
        <v>33</v>
      </c>
      <c r="B46" s="937"/>
      <c r="C46" s="227">
        <v>120</v>
      </c>
      <c r="D46" s="57">
        <f t="shared" si="4"/>
        <v>2.7478065041332282</v>
      </c>
      <c r="E46" s="57">
        <f t="shared" si="4"/>
        <v>2.3473382301101533</v>
      </c>
      <c r="F46" s="57">
        <f t="shared" si="4"/>
        <v>2.1299914449769797</v>
      </c>
      <c r="G46" s="57">
        <f t="shared" si="4"/>
        <v>1.9923022724723523</v>
      </c>
      <c r="H46" s="57">
        <f t="shared" si="4"/>
        <v>1.8958747977243227</v>
      </c>
      <c r="I46" s="57">
        <f t="shared" si="4"/>
        <v>1.8238115788943807</v>
      </c>
      <c r="J46" s="57">
        <f t="shared" si="4"/>
        <v>1.7674757654969493</v>
      </c>
      <c r="K46" s="57">
        <f t="shared" si="4"/>
        <v>1.7219592426736194</v>
      </c>
      <c r="L46" s="57">
        <f t="shared" si="4"/>
        <v>1.6842480933223671</v>
      </c>
      <c r="M46" s="57">
        <f t="shared" si="4"/>
        <v>1.6523792978648464</v>
      </c>
      <c r="N46" s="57">
        <f t="shared" si="5"/>
        <v>1.6012037054900776</v>
      </c>
      <c r="O46" s="57">
        <f t="shared" si="5"/>
        <v>1.5450016432727629</v>
      </c>
      <c r="P46" s="57">
        <f t="shared" si="5"/>
        <v>1.4820716600334132</v>
      </c>
      <c r="Q46" s="57">
        <f t="shared" si="5"/>
        <v>1.4472259824704499</v>
      </c>
      <c r="R46" s="57">
        <f t="shared" si="5"/>
        <v>1.409378882398316</v>
      </c>
      <c r="S46" s="57">
        <f t="shared" si="5"/>
        <v>1.3676023404468407</v>
      </c>
      <c r="T46" s="57">
        <f t="shared" si="5"/>
        <v>1.3203401743672283</v>
      </c>
      <c r="U46" s="57">
        <f t="shared" si="5"/>
        <v>1.2645726680094989</v>
      </c>
      <c r="V46" s="226"/>
      <c r="W46" s="226"/>
      <c r="X46" s="226"/>
      <c r="Y46" s="226"/>
    </row>
    <row r="47" spans="1:25" s="45" customFormat="1" ht="19.5" customHeight="1" x14ac:dyDescent="0.2">
      <c r="D47" s="228"/>
      <c r="E47" s="228"/>
      <c r="F47" s="228"/>
      <c r="G47" s="228"/>
      <c r="H47" s="228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</row>
    <row r="48" spans="1:25" s="45" customFormat="1" ht="15" customHeight="1" x14ac:dyDescent="0.2">
      <c r="D48" s="228"/>
      <c r="E48" s="228"/>
      <c r="F48" s="228"/>
      <c r="G48" s="228"/>
      <c r="H48" s="228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</row>
    <row r="49" spans="4:25" s="45" customFormat="1" x14ac:dyDescent="0.2">
      <c r="D49" s="228"/>
      <c r="E49" s="228"/>
      <c r="F49" s="228"/>
      <c r="G49" s="228"/>
      <c r="H49" s="228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</row>
    <row r="50" spans="4:25" s="45" customFormat="1" x14ac:dyDescent="0.2"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8"/>
      <c r="U50" s="228"/>
    </row>
    <row r="51" spans="4:25" s="45" customFormat="1" x14ac:dyDescent="0.2"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</row>
    <row r="52" spans="4:25" s="45" customFormat="1" x14ac:dyDescent="0.2"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</row>
    <row r="53" spans="4:25" s="45" customFormat="1" x14ac:dyDescent="0.2"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</row>
    <row r="54" spans="4:25" s="45" customFormat="1" x14ac:dyDescent="0.2"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</row>
    <row r="55" spans="4:25" s="45" customFormat="1" x14ac:dyDescent="0.2"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</row>
    <row r="56" spans="4:25" s="45" customFormat="1" x14ac:dyDescent="0.2"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</row>
    <row r="57" spans="4:25" s="45" customFormat="1" x14ac:dyDescent="0.2"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</row>
    <row r="58" spans="4:25" s="45" customFormat="1" x14ac:dyDescent="0.2"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</row>
    <row r="59" spans="4:25" s="45" customFormat="1" x14ac:dyDescent="0.2"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</row>
    <row r="60" spans="4:25" s="45" customFormat="1" x14ac:dyDescent="0.2"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</row>
    <row r="61" spans="4:25" s="45" customFormat="1" x14ac:dyDescent="0.2"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</row>
    <row r="62" spans="4:25" s="45" customFormat="1" x14ac:dyDescent="0.2"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</row>
    <row r="63" spans="4:25" s="45" customFormat="1" x14ac:dyDescent="0.2"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</row>
    <row r="64" spans="4:25" s="45" customFormat="1" x14ac:dyDescent="0.2">
      <c r="D64" s="228"/>
      <c r="E64" s="228"/>
      <c r="F64" s="228"/>
      <c r="G64" s="228"/>
      <c r="H64" s="228"/>
      <c r="I64" s="228"/>
      <c r="J64" s="228"/>
      <c r="K64" s="228"/>
      <c r="L64" s="228"/>
      <c r="M64" s="228"/>
      <c r="N64" s="228"/>
      <c r="O64" s="228"/>
      <c r="P64" s="228"/>
      <c r="Q64" s="228"/>
      <c r="R64" s="228"/>
      <c r="S64" s="228"/>
      <c r="T64" s="228"/>
      <c r="U64" s="228"/>
    </row>
    <row r="65" spans="4:21" s="45" customFormat="1" x14ac:dyDescent="0.2"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</row>
    <row r="66" spans="4:21" s="45" customFormat="1" x14ac:dyDescent="0.2"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</row>
    <row r="67" spans="4:21" s="45" customFormat="1" x14ac:dyDescent="0.2"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8"/>
      <c r="U67" s="228"/>
    </row>
    <row r="68" spans="4:21" s="45" customFormat="1" x14ac:dyDescent="0.2">
      <c r="D68" s="228"/>
      <c r="E68" s="228"/>
      <c r="F68" s="228"/>
      <c r="G68" s="228"/>
      <c r="H68" s="228"/>
      <c r="I68" s="228"/>
      <c r="J68" s="228"/>
      <c r="K68" s="228"/>
      <c r="L68" s="228"/>
      <c r="M68" s="228"/>
      <c r="N68" s="228"/>
      <c r="O68" s="228"/>
      <c r="P68" s="228"/>
      <c r="Q68" s="228"/>
      <c r="R68" s="228"/>
      <c r="S68" s="228"/>
      <c r="T68" s="228"/>
      <c r="U68" s="228"/>
    </row>
    <row r="69" spans="4:21" x14ac:dyDescent="0.25"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</row>
    <row r="70" spans="4:21" x14ac:dyDescent="0.25"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</row>
    <row r="71" spans="4:21" x14ac:dyDescent="0.25"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</row>
    <row r="72" spans="4:21" x14ac:dyDescent="0.25">
      <c r="D72" s="219"/>
      <c r="E72" s="219"/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</row>
    <row r="73" spans="4:21" x14ac:dyDescent="0.25">
      <c r="D73" s="219"/>
      <c r="E73" s="219"/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</row>
    <row r="74" spans="4:21" x14ac:dyDescent="0.25">
      <c r="D74" s="219"/>
      <c r="E74" s="219"/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</row>
    <row r="75" spans="4:21" x14ac:dyDescent="0.25"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</row>
    <row r="76" spans="4:21" x14ac:dyDescent="0.25"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</row>
    <row r="77" spans="4:21" x14ac:dyDescent="0.25">
      <c r="D77" s="219"/>
      <c r="E77" s="219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</row>
    <row r="78" spans="4:21" x14ac:dyDescent="0.25">
      <c r="D78" s="219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</row>
    <row r="79" spans="4:21" x14ac:dyDescent="0.25"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</row>
    <row r="80" spans="4:21" x14ac:dyDescent="0.25"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</row>
    <row r="81" spans="4:21" x14ac:dyDescent="0.25">
      <c r="D81" s="219"/>
      <c r="E81" s="219"/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</row>
    <row r="82" spans="4:21" x14ac:dyDescent="0.25">
      <c r="D82" s="219"/>
      <c r="E82" s="219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</row>
    <row r="83" spans="4:21" x14ac:dyDescent="0.25"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</row>
    <row r="84" spans="4:21" x14ac:dyDescent="0.25">
      <c r="D84" s="219"/>
      <c r="E84" s="219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</row>
    <row r="85" spans="4:21" x14ac:dyDescent="0.25">
      <c r="D85" s="219"/>
      <c r="E85" s="219"/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</row>
    <row r="86" spans="4:21" x14ac:dyDescent="0.25">
      <c r="D86" s="219"/>
      <c r="E86" s="219"/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</row>
    <row r="87" spans="4:21" x14ac:dyDescent="0.25">
      <c r="D87" s="219"/>
      <c r="E87" s="219"/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</row>
    <row r="88" spans="4:21" x14ac:dyDescent="0.25"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</row>
    <row r="89" spans="4:21" x14ac:dyDescent="0.25">
      <c r="D89" s="219"/>
      <c r="E89" s="219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</row>
    <row r="90" spans="4:21" x14ac:dyDescent="0.25"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</row>
    <row r="91" spans="4:21" x14ac:dyDescent="0.25">
      <c r="D91" s="219"/>
      <c r="E91" s="219"/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</row>
    <row r="92" spans="4:21" x14ac:dyDescent="0.25">
      <c r="D92" s="219"/>
      <c r="E92" s="219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</row>
    <row r="93" spans="4:21" x14ac:dyDescent="0.25">
      <c r="D93" s="219"/>
      <c r="E93" s="219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</row>
    <row r="94" spans="4:21" x14ac:dyDescent="0.25">
      <c r="D94" s="219"/>
      <c r="E94" s="219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</row>
    <row r="95" spans="4:21" x14ac:dyDescent="0.25">
      <c r="D95" s="219"/>
      <c r="E95" s="219"/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</row>
    <row r="96" spans="4:21" x14ac:dyDescent="0.25">
      <c r="D96" s="219"/>
      <c r="E96" s="219"/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</row>
    <row r="97" spans="4:21" x14ac:dyDescent="0.25">
      <c r="D97" s="219"/>
      <c r="E97" s="219"/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</row>
    <row r="98" spans="4:21" x14ac:dyDescent="0.25"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</row>
    <row r="99" spans="4:21" x14ac:dyDescent="0.25"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</row>
    <row r="100" spans="4:21" x14ac:dyDescent="0.25"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</row>
    <row r="101" spans="4:21" x14ac:dyDescent="0.25">
      <c r="D101" s="219"/>
      <c r="E101" s="219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</row>
    <row r="102" spans="4:21" x14ac:dyDescent="0.25">
      <c r="D102" s="219"/>
      <c r="E102" s="219"/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</row>
    <row r="103" spans="4:21" x14ac:dyDescent="0.25">
      <c r="D103" s="219"/>
      <c r="E103" s="219"/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</row>
    <row r="104" spans="4:21" x14ac:dyDescent="0.25">
      <c r="D104" s="219"/>
      <c r="E104" s="219"/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</row>
    <row r="105" spans="4:21" x14ac:dyDescent="0.25">
      <c r="D105" s="219"/>
      <c r="E105" s="219"/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</row>
    <row r="106" spans="4:21" x14ac:dyDescent="0.25">
      <c r="D106" s="219"/>
      <c r="E106" s="219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</row>
    <row r="107" spans="4:21" x14ac:dyDescent="0.25">
      <c r="D107" s="219"/>
      <c r="E107" s="219"/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</row>
    <row r="108" spans="4:21" x14ac:dyDescent="0.25">
      <c r="D108" s="219"/>
      <c r="E108" s="219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</row>
    <row r="109" spans="4:21" x14ac:dyDescent="0.25"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</row>
    <row r="110" spans="4:21" x14ac:dyDescent="0.25">
      <c r="D110" s="219"/>
      <c r="E110" s="219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</row>
    <row r="111" spans="4:21" x14ac:dyDescent="0.25">
      <c r="D111" s="219"/>
      <c r="E111" s="219"/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</row>
    <row r="112" spans="4:21" x14ac:dyDescent="0.25">
      <c r="D112" s="219"/>
      <c r="E112" s="219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</row>
    <row r="113" spans="4:21" x14ac:dyDescent="0.25">
      <c r="D113" s="219"/>
      <c r="E113" s="219"/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</row>
    <row r="114" spans="4:21" x14ac:dyDescent="0.25">
      <c r="D114" s="219"/>
      <c r="E114" s="219"/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</row>
    <row r="115" spans="4:21" x14ac:dyDescent="0.25">
      <c r="D115" s="219"/>
      <c r="E115" s="219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</row>
    <row r="116" spans="4:21" x14ac:dyDescent="0.25">
      <c r="D116" s="219"/>
      <c r="E116" s="219"/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</row>
    <row r="117" spans="4:21" x14ac:dyDescent="0.25">
      <c r="D117" s="219"/>
      <c r="E117" s="219"/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</row>
    <row r="118" spans="4:21" x14ac:dyDescent="0.25">
      <c r="D118" s="219"/>
      <c r="E118" s="219"/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</row>
    <row r="119" spans="4:21" x14ac:dyDescent="0.25"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</row>
    <row r="120" spans="4:21" x14ac:dyDescent="0.25">
      <c r="D120" s="219"/>
      <c r="E120" s="219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</row>
    <row r="121" spans="4:21" x14ac:dyDescent="0.25">
      <c r="D121" s="219"/>
      <c r="E121" s="219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</row>
    <row r="122" spans="4:21" x14ac:dyDescent="0.25">
      <c r="D122" s="219"/>
      <c r="E122" s="219"/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</row>
    <row r="123" spans="4:21" x14ac:dyDescent="0.25">
      <c r="D123" s="219"/>
      <c r="E123" s="219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</row>
    <row r="124" spans="4:21" x14ac:dyDescent="0.25">
      <c r="D124" s="219"/>
      <c r="E124" s="219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</row>
    <row r="125" spans="4:21" x14ac:dyDescent="0.25">
      <c r="D125" s="219"/>
      <c r="E125" s="219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</row>
    <row r="126" spans="4:21" x14ac:dyDescent="0.25">
      <c r="D126" s="219"/>
      <c r="E126" s="219"/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</row>
    <row r="127" spans="4:21" x14ac:dyDescent="0.25">
      <c r="D127" s="219"/>
      <c r="E127" s="219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</row>
    <row r="128" spans="4:21" x14ac:dyDescent="0.25">
      <c r="D128" s="219"/>
      <c r="E128" s="219"/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</row>
    <row r="129" spans="4:21" x14ac:dyDescent="0.25">
      <c r="D129" s="219"/>
      <c r="E129" s="219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</row>
    <row r="130" spans="4:21" x14ac:dyDescent="0.25">
      <c r="D130" s="219"/>
      <c r="E130" s="219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</row>
    <row r="131" spans="4:21" x14ac:dyDescent="0.25">
      <c r="D131" s="219"/>
      <c r="E131" s="219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</row>
    <row r="132" spans="4:21" x14ac:dyDescent="0.25">
      <c r="D132" s="219"/>
      <c r="E132" s="219"/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</row>
    <row r="133" spans="4:21" x14ac:dyDescent="0.25">
      <c r="D133" s="219"/>
      <c r="E133" s="219"/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</row>
    <row r="134" spans="4:21" x14ac:dyDescent="0.25">
      <c r="D134" s="219"/>
      <c r="E134" s="219"/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</row>
    <row r="135" spans="4:21" x14ac:dyDescent="0.25">
      <c r="D135" s="219"/>
      <c r="E135" s="219"/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</row>
    <row r="136" spans="4:21" x14ac:dyDescent="0.25">
      <c r="D136" s="219"/>
      <c r="E136" s="219"/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</row>
    <row r="137" spans="4:21" x14ac:dyDescent="0.25">
      <c r="D137" s="219"/>
      <c r="E137" s="219"/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</row>
    <row r="138" spans="4:21" x14ac:dyDescent="0.25">
      <c r="D138" s="219"/>
      <c r="E138" s="219"/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</row>
    <row r="139" spans="4:21" x14ac:dyDescent="0.25">
      <c r="D139" s="219"/>
      <c r="E139" s="219"/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</row>
    <row r="140" spans="4:21" x14ac:dyDescent="0.25">
      <c r="D140" s="219"/>
      <c r="E140" s="219"/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</row>
    <row r="141" spans="4:21" x14ac:dyDescent="0.25">
      <c r="D141" s="219"/>
      <c r="E141" s="219"/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</row>
    <row r="142" spans="4:21" x14ac:dyDescent="0.25">
      <c r="D142" s="219"/>
      <c r="E142" s="219"/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</row>
    <row r="143" spans="4:21" x14ac:dyDescent="0.25">
      <c r="D143" s="219"/>
      <c r="E143" s="219"/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</row>
    <row r="144" spans="4:21" x14ac:dyDescent="0.25">
      <c r="D144" s="219"/>
      <c r="E144" s="219"/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</row>
    <row r="145" spans="4:21" x14ac:dyDescent="0.25">
      <c r="D145" s="219"/>
      <c r="E145" s="219"/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</row>
    <row r="146" spans="4:21" x14ac:dyDescent="0.25">
      <c r="D146" s="219"/>
      <c r="E146" s="219"/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</row>
    <row r="147" spans="4:21" x14ac:dyDescent="0.25">
      <c r="D147" s="219"/>
      <c r="E147" s="219"/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</row>
    <row r="148" spans="4:21" x14ac:dyDescent="0.25">
      <c r="D148" s="219"/>
      <c r="E148" s="219"/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</row>
    <row r="149" spans="4:21" x14ac:dyDescent="0.25">
      <c r="D149" s="219"/>
      <c r="E149" s="219"/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</row>
    <row r="150" spans="4:21" x14ac:dyDescent="0.25">
      <c r="D150" s="219"/>
      <c r="E150" s="219"/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</row>
    <row r="151" spans="4:21" x14ac:dyDescent="0.25">
      <c r="D151" s="219"/>
      <c r="E151" s="219"/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</row>
    <row r="152" spans="4:21" x14ac:dyDescent="0.25">
      <c r="D152" s="219"/>
      <c r="E152" s="219"/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</row>
    <row r="153" spans="4:21" x14ac:dyDescent="0.25">
      <c r="D153" s="219"/>
      <c r="E153" s="219"/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</row>
    <row r="154" spans="4:21" x14ac:dyDescent="0.25">
      <c r="D154" s="219"/>
      <c r="E154" s="219"/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</row>
    <row r="155" spans="4:21" x14ac:dyDescent="0.25">
      <c r="D155" s="219"/>
      <c r="E155" s="219"/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</row>
    <row r="156" spans="4:21" x14ac:dyDescent="0.25">
      <c r="D156" s="219"/>
      <c r="E156" s="219"/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</row>
    <row r="157" spans="4:21" x14ac:dyDescent="0.25">
      <c r="D157" s="219"/>
      <c r="E157" s="219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</row>
    <row r="158" spans="4:21" x14ac:dyDescent="0.25">
      <c r="D158" s="219"/>
      <c r="E158" s="219"/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</row>
    <row r="159" spans="4:21" x14ac:dyDescent="0.25">
      <c r="D159" s="219"/>
      <c r="E159" s="219"/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</row>
    <row r="160" spans="4:21" x14ac:dyDescent="0.25">
      <c r="D160" s="219"/>
      <c r="E160" s="219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</row>
    <row r="161" spans="4:21" x14ac:dyDescent="0.25"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</row>
    <row r="162" spans="4:21" x14ac:dyDescent="0.25">
      <c r="D162" s="219"/>
      <c r="E162" s="219"/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</row>
    <row r="163" spans="4:21" x14ac:dyDescent="0.25">
      <c r="D163" s="219"/>
      <c r="E163" s="219"/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</row>
    <row r="164" spans="4:21" x14ac:dyDescent="0.25">
      <c r="D164" s="219"/>
      <c r="E164" s="219"/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</row>
  </sheetData>
  <mergeCells count="5">
    <mergeCell ref="B14:B46"/>
    <mergeCell ref="B10:G10"/>
    <mergeCell ref="B2:E2"/>
    <mergeCell ref="D12:U12"/>
    <mergeCell ref="B3:H3"/>
  </mergeCells>
  <conditionalFormatting sqref="D14:U46">
    <cfRule type="cellIs" dxfId="15" priority="1" operator="equal">
      <formula>$H$10</formula>
    </cfRule>
  </conditionalFormatting>
  <pageMargins left="0.75" right="0.75" top="1" bottom="1" header="0.5" footer="0.5"/>
  <pageSetup paperSize="9"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9556" r:id="rId4" name="Scroll Bar 4">
              <controlPr defaultSize="0" autoPict="0">
                <anchor moveWithCells="1">
                  <from>
                    <xdr:col>6</xdr:col>
                    <xdr:colOff>142875</xdr:colOff>
                    <xdr:row>7</xdr:row>
                    <xdr:rowOff>28575</xdr:rowOff>
                  </from>
                  <to>
                    <xdr:col>6</xdr:col>
                    <xdr:colOff>628650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557" r:id="rId5" name="Scroll Bar 5">
              <controlPr defaultSize="0" autoPict="0">
                <anchor moveWithCells="1">
                  <from>
                    <xdr:col>6</xdr:col>
                    <xdr:colOff>142875</xdr:colOff>
                    <xdr:row>8</xdr:row>
                    <xdr:rowOff>19050</xdr:rowOff>
                  </from>
                  <to>
                    <xdr:col>6</xdr:col>
                    <xdr:colOff>628650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showGridLines="0" workbookViewId="0">
      <selection activeCell="G9" sqref="G9"/>
    </sheetView>
  </sheetViews>
  <sheetFormatPr defaultRowHeight="15" x14ac:dyDescent="0.2"/>
  <cols>
    <col min="1" max="1" width="5.85546875" style="6" customWidth="1"/>
    <col min="2" max="6" width="9.140625" style="6"/>
    <col min="7" max="7" width="13.85546875" style="6" bestFit="1" customWidth="1"/>
    <col min="8" max="8" width="18.42578125" style="6" customWidth="1"/>
    <col min="9" max="9" width="5.85546875" style="6" customWidth="1"/>
    <col min="10" max="16384" width="9.140625" style="6"/>
  </cols>
  <sheetData>
    <row r="1" spans="2:8" ht="19.5" customHeight="1" x14ac:dyDescent="0.2"/>
    <row r="2" spans="2:8" ht="18.75" x14ac:dyDescent="0.2">
      <c r="B2" s="751" t="s">
        <v>758</v>
      </c>
    </row>
    <row r="3" spans="2:8" x14ac:dyDescent="0.2">
      <c r="B3" s="7" t="s">
        <v>880</v>
      </c>
    </row>
    <row r="4" spans="2:8" x14ac:dyDescent="0.2">
      <c r="B4" s="7" t="s">
        <v>759</v>
      </c>
    </row>
    <row r="5" spans="2:8" ht="6.75" customHeight="1" x14ac:dyDescent="0.2"/>
    <row r="6" spans="2:8" x14ac:dyDescent="0.2">
      <c r="B6" s="784" t="s">
        <v>756</v>
      </c>
      <c r="C6" s="785"/>
      <c r="D6" s="785"/>
      <c r="E6" s="785"/>
      <c r="F6" s="785"/>
      <c r="G6" s="788">
        <v>0.1</v>
      </c>
    </row>
    <row r="7" spans="2:8" x14ac:dyDescent="0.2">
      <c r="B7" s="784" t="s">
        <v>760</v>
      </c>
      <c r="C7" s="785"/>
      <c r="D7" s="785"/>
      <c r="E7" s="785"/>
      <c r="F7" s="785"/>
      <c r="G7" s="788">
        <v>3</v>
      </c>
    </row>
    <row r="8" spans="2:8" x14ac:dyDescent="0.2">
      <c r="B8" s="786" t="s">
        <v>766</v>
      </c>
      <c r="C8" s="787"/>
      <c r="D8" s="787"/>
      <c r="E8" s="787"/>
      <c r="F8" s="787"/>
      <c r="G8" s="789">
        <v>10</v>
      </c>
    </row>
    <row r="9" spans="2:8" x14ac:dyDescent="0.2">
      <c r="B9" s="927" t="s">
        <v>109</v>
      </c>
      <c r="C9" s="927"/>
      <c r="D9" s="927"/>
      <c r="E9" s="927"/>
      <c r="F9" s="927"/>
      <c r="G9" s="790"/>
      <c r="H9" s="858" t="s">
        <v>947</v>
      </c>
    </row>
    <row r="10" spans="2:8" ht="19.5" customHeight="1" x14ac:dyDescent="0.2"/>
    <row r="13" spans="2:8" x14ac:dyDescent="0.2">
      <c r="C13" s="609"/>
    </row>
    <row r="14" spans="2:8" x14ac:dyDescent="0.2">
      <c r="C14"/>
    </row>
  </sheetData>
  <mergeCells count="1">
    <mergeCell ref="B9:F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64"/>
  <sheetViews>
    <sheetView showGridLines="0" workbookViewId="0">
      <selection activeCell="H10" sqref="H10"/>
    </sheetView>
  </sheetViews>
  <sheetFormatPr defaultRowHeight="15" x14ac:dyDescent="0.25"/>
  <cols>
    <col min="1" max="1" width="5.85546875" style="49" customWidth="1"/>
    <col min="2" max="2" width="3.85546875" style="49" customWidth="1"/>
    <col min="3" max="3" width="4.85546875" style="49" customWidth="1"/>
    <col min="4" max="9" width="11.140625" style="49" customWidth="1"/>
    <col min="10" max="21" width="8.28515625" style="49" bestFit="1" customWidth="1"/>
    <col min="22" max="22" width="5.85546875" style="49" customWidth="1"/>
    <col min="23" max="16384" width="9.140625" style="49"/>
  </cols>
  <sheetData>
    <row r="1" spans="1:21" ht="19.5" customHeight="1" x14ac:dyDescent="0.25"/>
    <row r="2" spans="1:21" ht="18.75" x14ac:dyDescent="0.3">
      <c r="B2" s="877" t="s">
        <v>767</v>
      </c>
      <c r="C2" s="877"/>
      <c r="D2" s="877"/>
      <c r="E2" s="877"/>
    </row>
    <row r="3" spans="1:21" ht="18" customHeight="1" x14ac:dyDescent="0.25">
      <c r="B3" s="888" t="s">
        <v>768</v>
      </c>
      <c r="C3" s="888"/>
      <c r="D3" s="888"/>
      <c r="E3" s="888"/>
      <c r="F3" s="888"/>
      <c r="G3" s="888"/>
      <c r="H3" s="888"/>
    </row>
    <row r="4" spans="1:21" x14ac:dyDescent="0.25">
      <c r="B4" s="765" t="s">
        <v>755</v>
      </c>
      <c r="C4" s="50"/>
      <c r="D4" s="50"/>
      <c r="E4" s="50"/>
    </row>
    <row r="5" spans="1:21" x14ac:dyDescent="0.25">
      <c r="B5" s="58" t="s">
        <v>426</v>
      </c>
      <c r="C5" s="50"/>
      <c r="D5" s="50"/>
      <c r="E5" s="50"/>
    </row>
    <row r="6" spans="1:21" ht="6.75" customHeight="1" x14ac:dyDescent="0.25">
      <c r="B6" s="50"/>
      <c r="C6" s="50"/>
      <c r="D6" s="50"/>
      <c r="E6" s="50"/>
    </row>
    <row r="7" spans="1:21" ht="17.25" customHeight="1" x14ac:dyDescent="0.25">
      <c r="B7" s="285" t="s">
        <v>757</v>
      </c>
      <c r="C7" s="283"/>
      <c r="D7" s="283"/>
      <c r="E7" s="772"/>
      <c r="F7" s="772"/>
      <c r="G7" s="772"/>
      <c r="H7" s="229">
        <v>0.1</v>
      </c>
    </row>
    <row r="8" spans="1:21" ht="17.25" customHeight="1" x14ac:dyDescent="0.25">
      <c r="B8" s="775" t="s">
        <v>760</v>
      </c>
      <c r="C8" s="773"/>
      <c r="D8" s="773"/>
      <c r="E8" s="772"/>
      <c r="F8" s="772"/>
      <c r="G8" s="772"/>
      <c r="H8" s="230">
        <f>HLOOKUP(I8,D11:U13,3)</f>
        <v>3</v>
      </c>
      <c r="I8" s="778">
        <v>3</v>
      </c>
    </row>
    <row r="9" spans="1:21" ht="17.25" customHeight="1" x14ac:dyDescent="0.25">
      <c r="B9" s="776" t="s">
        <v>761</v>
      </c>
      <c r="C9" s="774"/>
      <c r="D9" s="774"/>
      <c r="E9" s="780"/>
      <c r="F9" s="780"/>
      <c r="G9" s="780"/>
      <c r="H9" s="231">
        <f>VLOOKUP(I9,A14:C46,3)</f>
        <v>10</v>
      </c>
      <c r="I9" s="778">
        <v>10</v>
      </c>
      <c r="J9" s="218"/>
    </row>
    <row r="10" spans="1:21" s="45" customFormat="1" ht="15" customHeight="1" x14ac:dyDescent="0.2">
      <c r="B10" s="938" t="s">
        <v>109</v>
      </c>
      <c r="C10" s="938"/>
      <c r="D10" s="938"/>
      <c r="E10" s="938"/>
      <c r="F10" s="938"/>
      <c r="G10" s="939"/>
      <c r="H10" s="779"/>
      <c r="I10" s="862" t="s">
        <v>948</v>
      </c>
    </row>
    <row r="11" spans="1:21" s="45" customFormat="1" ht="6.75" customHeight="1" x14ac:dyDescent="0.2">
      <c r="D11" s="47">
        <v>1</v>
      </c>
      <c r="E11" s="47">
        <v>2</v>
      </c>
      <c r="F11" s="47">
        <v>3</v>
      </c>
      <c r="G11" s="47">
        <v>4</v>
      </c>
      <c r="H11" s="47">
        <v>5</v>
      </c>
      <c r="I11" s="47">
        <v>6</v>
      </c>
      <c r="J11" s="47">
        <v>7</v>
      </c>
      <c r="K11" s="47">
        <v>8</v>
      </c>
      <c r="L11" s="47">
        <v>9</v>
      </c>
      <c r="M11" s="47">
        <v>10</v>
      </c>
      <c r="N11" s="47">
        <v>11</v>
      </c>
      <c r="O11" s="47">
        <v>12</v>
      </c>
      <c r="P11" s="47">
        <v>13</v>
      </c>
      <c r="Q11" s="47">
        <v>14</v>
      </c>
      <c r="R11" s="47">
        <v>15</v>
      </c>
      <c r="S11" s="47">
        <v>16</v>
      </c>
      <c r="T11" s="47">
        <v>17</v>
      </c>
      <c r="U11" s="47">
        <v>18</v>
      </c>
    </row>
    <row r="12" spans="1:21" s="45" customFormat="1" ht="15" customHeight="1" x14ac:dyDescent="0.2">
      <c r="B12" s="220"/>
      <c r="C12" s="220"/>
      <c r="D12" s="940" t="s">
        <v>424</v>
      </c>
      <c r="E12" s="940"/>
      <c r="F12" s="940"/>
      <c r="G12" s="940"/>
      <c r="H12" s="940"/>
      <c r="I12" s="940"/>
      <c r="J12" s="940"/>
      <c r="K12" s="940"/>
      <c r="L12" s="940"/>
      <c r="M12" s="940"/>
      <c r="N12" s="940"/>
      <c r="O12" s="940"/>
      <c r="P12" s="940"/>
      <c r="Q12" s="940"/>
      <c r="R12" s="940"/>
      <c r="S12" s="940"/>
      <c r="T12" s="940"/>
      <c r="U12" s="940"/>
    </row>
    <row r="13" spans="1:21" s="45" customFormat="1" ht="15" customHeight="1" x14ac:dyDescent="0.2">
      <c r="B13" s="777"/>
      <c r="C13" s="221" t="s">
        <v>167</v>
      </c>
      <c r="D13" s="222">
        <v>1</v>
      </c>
      <c r="E13" s="223">
        <v>2</v>
      </c>
      <c r="F13" s="223">
        <v>3</v>
      </c>
      <c r="G13" s="223">
        <v>4</v>
      </c>
      <c r="H13" s="223">
        <v>5</v>
      </c>
      <c r="I13" s="223">
        <v>6</v>
      </c>
      <c r="J13" s="223">
        <v>7</v>
      </c>
      <c r="K13" s="223">
        <v>8</v>
      </c>
      <c r="L13" s="223">
        <v>9</v>
      </c>
      <c r="M13" s="223">
        <v>10</v>
      </c>
      <c r="N13" s="223">
        <v>12</v>
      </c>
      <c r="O13" s="223">
        <v>15</v>
      </c>
      <c r="P13" s="223">
        <v>20</v>
      </c>
      <c r="Q13" s="223">
        <v>24</v>
      </c>
      <c r="R13" s="223">
        <v>30</v>
      </c>
      <c r="S13" s="223">
        <v>40</v>
      </c>
      <c r="T13" s="223">
        <v>60</v>
      </c>
      <c r="U13" s="222">
        <v>120</v>
      </c>
    </row>
    <row r="14" spans="1:21" s="45" customFormat="1" x14ac:dyDescent="0.2">
      <c r="A14" s="47">
        <v>1</v>
      </c>
      <c r="B14" s="937" t="s">
        <v>425</v>
      </c>
      <c r="C14" s="224">
        <v>1</v>
      </c>
      <c r="D14" s="57">
        <f t="shared" ref="D14:M23" si="0">FINV($H$7,D$13,$C14)</f>
        <v>39.863458189061404</v>
      </c>
      <c r="E14" s="57">
        <f t="shared" si="0"/>
        <v>49.499999999999972</v>
      </c>
      <c r="F14" s="57">
        <f t="shared" si="0"/>
        <v>53.593244658671296</v>
      </c>
      <c r="G14" s="57">
        <f t="shared" si="0"/>
        <v>55.832961122512998</v>
      </c>
      <c r="H14" s="57">
        <f t="shared" si="0"/>
        <v>57.240077132351466</v>
      </c>
      <c r="I14" s="57">
        <f t="shared" si="0"/>
        <v>58.204416430555852</v>
      </c>
      <c r="J14" s="57">
        <f t="shared" si="0"/>
        <v>58.905953242141273</v>
      </c>
      <c r="K14" s="57">
        <f t="shared" si="0"/>
        <v>59.43898056647722</v>
      </c>
      <c r="L14" s="57">
        <f t="shared" si="0"/>
        <v>59.857585145990477</v>
      </c>
      <c r="M14" s="57">
        <f t="shared" si="0"/>
        <v>60.194980344046215</v>
      </c>
      <c r="N14" s="57">
        <f t="shared" ref="N14:U23" si="1">FINV($H$7,N$13,$C14)</f>
        <v>60.705211874157769</v>
      </c>
      <c r="O14" s="57">
        <f t="shared" si="1"/>
        <v>61.220343258609688</v>
      </c>
      <c r="P14" s="57">
        <f t="shared" si="1"/>
        <v>61.740292401738401</v>
      </c>
      <c r="Q14" s="57">
        <f t="shared" si="1"/>
        <v>62.002045938925725</v>
      </c>
      <c r="R14" s="57">
        <f t="shared" si="1"/>
        <v>62.264969801531151</v>
      </c>
      <c r="S14" s="57">
        <f t="shared" si="1"/>
        <v>62.529051732716027</v>
      </c>
      <c r="T14" s="57">
        <f t="shared" si="1"/>
        <v>62.79427908673739</v>
      </c>
      <c r="U14" s="72">
        <f t="shared" si="1"/>
        <v>63.060638852236366</v>
      </c>
    </row>
    <row r="15" spans="1:21" s="45" customFormat="1" x14ac:dyDescent="0.2">
      <c r="A15" s="47">
        <v>2</v>
      </c>
      <c r="B15" s="937"/>
      <c r="C15" s="225">
        <v>2</v>
      </c>
      <c r="D15" s="57">
        <f t="shared" si="0"/>
        <v>8.5263157894736903</v>
      </c>
      <c r="E15" s="57">
        <f t="shared" si="0"/>
        <v>8.9999999999999982</v>
      </c>
      <c r="F15" s="57">
        <f t="shared" si="0"/>
        <v>9.1617901681797331</v>
      </c>
      <c r="G15" s="57">
        <f t="shared" si="0"/>
        <v>9.2434164902525691</v>
      </c>
      <c r="H15" s="57">
        <f t="shared" si="0"/>
        <v>9.2926263463216774</v>
      </c>
      <c r="I15" s="57">
        <f t="shared" si="0"/>
        <v>9.3255304546392903</v>
      </c>
      <c r="J15" s="57">
        <f t="shared" si="0"/>
        <v>9.3490811655497232</v>
      </c>
      <c r="K15" s="57">
        <f t="shared" si="0"/>
        <v>9.3667703273702934</v>
      </c>
      <c r="L15" s="57">
        <f t="shared" si="0"/>
        <v>9.3805440483263816</v>
      </c>
      <c r="M15" s="57">
        <f t="shared" si="0"/>
        <v>9.3915727801497013</v>
      </c>
      <c r="N15" s="57">
        <f t="shared" si="1"/>
        <v>9.4081321365256958</v>
      </c>
      <c r="O15" s="57">
        <f t="shared" si="1"/>
        <v>9.4247110035026633</v>
      </c>
      <c r="P15" s="57">
        <f t="shared" si="1"/>
        <v>9.4413093812971738</v>
      </c>
      <c r="Q15" s="57">
        <f t="shared" si="1"/>
        <v>9.4496158868055282</v>
      </c>
      <c r="R15" s="57">
        <f t="shared" si="1"/>
        <v>9.4579272700776844</v>
      </c>
      <c r="S15" s="57">
        <f t="shared" si="1"/>
        <v>9.4662435311271782</v>
      </c>
      <c r="T15" s="57">
        <f t="shared" si="1"/>
        <v>9.4745646699645327</v>
      </c>
      <c r="U15" s="57">
        <f t="shared" si="1"/>
        <v>9.4828906865972673</v>
      </c>
    </row>
    <row r="16" spans="1:21" s="45" customFormat="1" x14ac:dyDescent="0.2">
      <c r="A16" s="47">
        <v>3</v>
      </c>
      <c r="B16" s="937"/>
      <c r="C16" s="225">
        <v>3</v>
      </c>
      <c r="D16" s="57">
        <f t="shared" si="0"/>
        <v>5.5383194562622373</v>
      </c>
      <c r="E16" s="57">
        <f t="shared" si="0"/>
        <v>5.4623832504191689</v>
      </c>
      <c r="F16" s="57">
        <f t="shared" si="0"/>
        <v>5.3907732803297836</v>
      </c>
      <c r="G16" s="57">
        <f t="shared" si="0"/>
        <v>5.3426444784814677</v>
      </c>
      <c r="H16" s="57">
        <f t="shared" si="0"/>
        <v>5.3091570194968334</v>
      </c>
      <c r="I16" s="57">
        <f t="shared" si="0"/>
        <v>5.2847315600805507</v>
      </c>
      <c r="J16" s="57">
        <f t="shared" si="0"/>
        <v>5.2661946397665105</v>
      </c>
      <c r="K16" s="57">
        <f t="shared" si="0"/>
        <v>5.2516710815214669</v>
      </c>
      <c r="L16" s="57">
        <f t="shared" si="0"/>
        <v>5.2399958611357285</v>
      </c>
      <c r="M16" s="57">
        <f t="shared" si="0"/>
        <v>5.2304112705552255</v>
      </c>
      <c r="N16" s="57">
        <f t="shared" si="1"/>
        <v>5.2156178285450174</v>
      </c>
      <c r="O16" s="57">
        <f t="shared" si="1"/>
        <v>5.2003125362608955</v>
      </c>
      <c r="P16" s="57">
        <f t="shared" si="1"/>
        <v>5.1844816832802127</v>
      </c>
      <c r="Q16" s="57">
        <f t="shared" si="1"/>
        <v>5.1763648233364457</v>
      </c>
      <c r="R16" s="57">
        <f t="shared" si="1"/>
        <v>5.1681113285601494</v>
      </c>
      <c r="S16" s="57">
        <f t="shared" si="1"/>
        <v>5.1597194241062345</v>
      </c>
      <c r="T16" s="57">
        <f t="shared" si="1"/>
        <v>5.1511873237048924</v>
      </c>
      <c r="U16" s="57">
        <f t="shared" si="1"/>
        <v>5.1425132304485395</v>
      </c>
    </row>
    <row r="17" spans="1:25" s="45" customFormat="1" x14ac:dyDescent="0.2">
      <c r="A17" s="47">
        <v>4</v>
      </c>
      <c r="B17" s="937"/>
      <c r="C17" s="225">
        <v>4</v>
      </c>
      <c r="D17" s="57">
        <f t="shared" si="0"/>
        <v>4.5447707203712637</v>
      </c>
      <c r="E17" s="57">
        <f t="shared" si="0"/>
        <v>4.3245553203367573</v>
      </c>
      <c r="F17" s="57">
        <f t="shared" si="0"/>
        <v>4.1908604388722415</v>
      </c>
      <c r="G17" s="57">
        <f t="shared" si="0"/>
        <v>4.1072495422505204</v>
      </c>
      <c r="H17" s="57">
        <f t="shared" si="0"/>
        <v>4.0505790689874708</v>
      </c>
      <c r="I17" s="57">
        <f t="shared" si="0"/>
        <v>4.0097493126739447</v>
      </c>
      <c r="J17" s="57">
        <f t="shared" si="0"/>
        <v>3.9789662437953774</v>
      </c>
      <c r="K17" s="57">
        <f t="shared" si="0"/>
        <v>3.9549399445423497</v>
      </c>
      <c r="L17" s="57">
        <f t="shared" si="0"/>
        <v>3.9356708150352491</v>
      </c>
      <c r="M17" s="57">
        <f t="shared" si="0"/>
        <v>3.9198756037312128</v>
      </c>
      <c r="N17" s="57">
        <f t="shared" si="1"/>
        <v>3.8955268544858841</v>
      </c>
      <c r="O17" s="57">
        <f t="shared" si="1"/>
        <v>3.8703600961492004</v>
      </c>
      <c r="P17" s="57">
        <f t="shared" si="1"/>
        <v>3.8443383097779296</v>
      </c>
      <c r="Q17" s="57">
        <f t="shared" si="1"/>
        <v>3.8309944797644508</v>
      </c>
      <c r="R17" s="57">
        <f t="shared" si="1"/>
        <v>3.817421768787252</v>
      </c>
      <c r="S17" s="57">
        <f t="shared" si="1"/>
        <v>3.8036147416174693</v>
      </c>
      <c r="T17" s="57">
        <f t="shared" si="1"/>
        <v>3.7895677564120733</v>
      </c>
      <c r="U17" s="57">
        <f t="shared" si="1"/>
        <v>3.7752749536679935</v>
      </c>
      <c r="V17" s="226"/>
      <c r="W17" s="226"/>
      <c r="X17" s="226"/>
      <c r="Y17" s="226"/>
    </row>
    <row r="18" spans="1:25" s="45" customFormat="1" x14ac:dyDescent="0.2">
      <c r="A18" s="47">
        <v>5</v>
      </c>
      <c r="B18" s="937"/>
      <c r="C18" s="225">
        <v>5</v>
      </c>
      <c r="D18" s="57">
        <f t="shared" si="0"/>
        <v>4.060419946872063</v>
      </c>
      <c r="E18" s="57">
        <f t="shared" si="0"/>
        <v>3.7797160787739483</v>
      </c>
      <c r="F18" s="57">
        <f t="shared" si="0"/>
        <v>3.619477412539589</v>
      </c>
      <c r="G18" s="57">
        <f t="shared" si="0"/>
        <v>3.5201962455341249</v>
      </c>
      <c r="H18" s="57">
        <f t="shared" si="0"/>
        <v>3.4529822480379044</v>
      </c>
      <c r="I18" s="57">
        <f t="shared" si="0"/>
        <v>3.4045065849849681</v>
      </c>
      <c r="J18" s="57">
        <f t="shared" si="0"/>
        <v>3.3678987484911067</v>
      </c>
      <c r="K18" s="57">
        <f t="shared" si="0"/>
        <v>3.3392757111543356</v>
      </c>
      <c r="L18" s="57">
        <f t="shared" si="0"/>
        <v>3.3162808188555948</v>
      </c>
      <c r="M18" s="57">
        <f t="shared" si="0"/>
        <v>3.2974016680299361</v>
      </c>
      <c r="N18" s="57">
        <f t="shared" si="1"/>
        <v>3.2682392147968948</v>
      </c>
      <c r="O18" s="57">
        <f t="shared" si="1"/>
        <v>3.2380108073558262</v>
      </c>
      <c r="P18" s="57">
        <f t="shared" si="1"/>
        <v>3.2066503471149721</v>
      </c>
      <c r="Q18" s="57">
        <f t="shared" si="1"/>
        <v>3.1905229374567243</v>
      </c>
      <c r="R18" s="57">
        <f t="shared" si="1"/>
        <v>3.1740842872043977</v>
      </c>
      <c r="S18" s="57">
        <f t="shared" si="1"/>
        <v>3.1573238324913389</v>
      </c>
      <c r="T18" s="57">
        <f t="shared" si="1"/>
        <v>3.1402303713199471</v>
      </c>
      <c r="U18" s="57">
        <f t="shared" si="1"/>
        <v>3.1227920074663822</v>
      </c>
      <c r="V18" s="226"/>
      <c r="W18" s="226"/>
      <c r="X18" s="226"/>
      <c r="Y18" s="226"/>
    </row>
    <row r="19" spans="1:25" s="45" customFormat="1" x14ac:dyDescent="0.2">
      <c r="A19" s="47">
        <v>6</v>
      </c>
      <c r="B19" s="937"/>
      <c r="C19" s="225">
        <v>6</v>
      </c>
      <c r="D19" s="57">
        <f t="shared" si="0"/>
        <v>3.7759496025835313</v>
      </c>
      <c r="E19" s="57">
        <f t="shared" si="0"/>
        <v>3.4633040700956501</v>
      </c>
      <c r="F19" s="57">
        <f t="shared" si="0"/>
        <v>3.2887615634582406</v>
      </c>
      <c r="G19" s="57">
        <f t="shared" si="0"/>
        <v>3.1807628650583197</v>
      </c>
      <c r="H19" s="57">
        <f t="shared" si="0"/>
        <v>3.1075116666389317</v>
      </c>
      <c r="I19" s="57">
        <f t="shared" si="0"/>
        <v>3.0545506824589204</v>
      </c>
      <c r="J19" s="57">
        <f t="shared" si="0"/>
        <v>3.0144565047430882</v>
      </c>
      <c r="K19" s="57">
        <f t="shared" si="0"/>
        <v>2.9830356142904995</v>
      </c>
      <c r="L19" s="57">
        <f t="shared" si="0"/>
        <v>2.9577407039669419</v>
      </c>
      <c r="M19" s="57">
        <f t="shared" si="0"/>
        <v>2.936934670848335</v>
      </c>
      <c r="N19" s="57">
        <f t="shared" si="1"/>
        <v>2.9047205088336581</v>
      </c>
      <c r="O19" s="57">
        <f t="shared" si="1"/>
        <v>2.8712218998975669</v>
      </c>
      <c r="P19" s="57">
        <f t="shared" si="1"/>
        <v>2.8363396461055177</v>
      </c>
      <c r="Q19" s="57">
        <f t="shared" si="1"/>
        <v>2.8183447779834387</v>
      </c>
      <c r="R19" s="57">
        <f t="shared" si="1"/>
        <v>2.7999600776555713</v>
      </c>
      <c r="S19" s="57">
        <f t="shared" si="1"/>
        <v>2.7811685480729507</v>
      </c>
      <c r="T19" s="57">
        <f t="shared" si="1"/>
        <v>2.7619518348731757</v>
      </c>
      <c r="U19" s="57">
        <f t="shared" si="1"/>
        <v>2.7422900673773869</v>
      </c>
      <c r="V19" s="226"/>
      <c r="W19" s="226"/>
      <c r="X19" s="226"/>
      <c r="Y19" s="226"/>
    </row>
    <row r="20" spans="1:25" s="45" customFormat="1" x14ac:dyDescent="0.2">
      <c r="A20" s="47">
        <v>7</v>
      </c>
      <c r="B20" s="937"/>
      <c r="C20" s="225">
        <v>7</v>
      </c>
      <c r="D20" s="57">
        <f t="shared" si="0"/>
        <v>3.5894280908647973</v>
      </c>
      <c r="E20" s="57">
        <f t="shared" si="0"/>
        <v>3.2574420510913762</v>
      </c>
      <c r="F20" s="57">
        <f t="shared" si="0"/>
        <v>3.0740719939090004</v>
      </c>
      <c r="G20" s="57">
        <f t="shared" si="0"/>
        <v>2.9605340887350953</v>
      </c>
      <c r="H20" s="57">
        <f t="shared" si="0"/>
        <v>2.8833444956782133</v>
      </c>
      <c r="I20" s="57">
        <f t="shared" si="0"/>
        <v>2.8273922710312962</v>
      </c>
      <c r="J20" s="57">
        <f t="shared" si="0"/>
        <v>2.7849301175044401</v>
      </c>
      <c r="K20" s="57">
        <f t="shared" si="0"/>
        <v>2.7515795773535867</v>
      </c>
      <c r="L20" s="57">
        <f t="shared" si="0"/>
        <v>2.7246777215582743</v>
      </c>
      <c r="M20" s="57">
        <f t="shared" si="0"/>
        <v>2.7025104817680452</v>
      </c>
      <c r="N20" s="57">
        <f t="shared" si="1"/>
        <v>2.6681114238101395</v>
      </c>
      <c r="O20" s="57">
        <f t="shared" si="1"/>
        <v>2.632230124639789</v>
      </c>
      <c r="P20" s="57">
        <f t="shared" si="1"/>
        <v>2.5947315440132916</v>
      </c>
      <c r="Q20" s="57">
        <f t="shared" si="1"/>
        <v>2.5753272583227256</v>
      </c>
      <c r="R20" s="57">
        <f t="shared" si="1"/>
        <v>2.5554569593807503</v>
      </c>
      <c r="S20" s="57">
        <f t="shared" si="1"/>
        <v>2.5350960591513152</v>
      </c>
      <c r="T20" s="57">
        <f t="shared" si="1"/>
        <v>2.5142175666346369</v>
      </c>
      <c r="U20" s="57">
        <f t="shared" si="1"/>
        <v>2.4927917411791931</v>
      </c>
      <c r="V20" s="226"/>
      <c r="W20" s="226"/>
      <c r="X20" s="226"/>
      <c r="Y20" s="226"/>
    </row>
    <row r="21" spans="1:25" s="45" customFormat="1" x14ac:dyDescent="0.2">
      <c r="A21" s="47">
        <v>8</v>
      </c>
      <c r="B21" s="937"/>
      <c r="C21" s="225">
        <v>8</v>
      </c>
      <c r="D21" s="57">
        <f t="shared" si="0"/>
        <v>3.4579189038850133</v>
      </c>
      <c r="E21" s="57">
        <f t="shared" si="0"/>
        <v>3.1131176401556906</v>
      </c>
      <c r="F21" s="57">
        <f t="shared" si="0"/>
        <v>2.9237962883137789</v>
      </c>
      <c r="G21" s="57">
        <f t="shared" si="0"/>
        <v>2.8064257061376399</v>
      </c>
      <c r="H21" s="57">
        <f t="shared" si="0"/>
        <v>2.7264469153905257</v>
      </c>
      <c r="I21" s="57">
        <f t="shared" si="0"/>
        <v>2.6683347236464492</v>
      </c>
      <c r="J21" s="57">
        <f t="shared" si="0"/>
        <v>2.6241348735611925</v>
      </c>
      <c r="K21" s="57">
        <f t="shared" si="0"/>
        <v>2.5893490557256378</v>
      </c>
      <c r="L21" s="57">
        <f t="shared" si="0"/>
        <v>2.5612382096570152</v>
      </c>
      <c r="M21" s="57">
        <f t="shared" si="0"/>
        <v>2.538036781550324</v>
      </c>
      <c r="N21" s="57">
        <f t="shared" si="1"/>
        <v>2.501957794072605</v>
      </c>
      <c r="O21" s="57">
        <f t="shared" si="1"/>
        <v>2.4642155283782641</v>
      </c>
      <c r="P21" s="57">
        <f t="shared" si="1"/>
        <v>2.4246373367105272</v>
      </c>
      <c r="Q21" s="57">
        <f t="shared" si="1"/>
        <v>2.4040965440967033</v>
      </c>
      <c r="R21" s="57">
        <f t="shared" si="1"/>
        <v>2.3830156655706696</v>
      </c>
      <c r="S21" s="57">
        <f t="shared" si="1"/>
        <v>2.3613615066970635</v>
      </c>
      <c r="T21" s="57">
        <f t="shared" si="1"/>
        <v>2.339097071752207</v>
      </c>
      <c r="U21" s="57">
        <f t="shared" si="1"/>
        <v>2.3161809171516832</v>
      </c>
      <c r="V21" s="226"/>
      <c r="W21" s="226"/>
      <c r="X21" s="226"/>
      <c r="Y21" s="226"/>
    </row>
    <row r="22" spans="1:25" s="45" customFormat="1" x14ac:dyDescent="0.2">
      <c r="A22" s="47">
        <v>9</v>
      </c>
      <c r="B22" s="937"/>
      <c r="C22" s="225">
        <v>9</v>
      </c>
      <c r="D22" s="57">
        <f t="shared" si="0"/>
        <v>3.3603030238715501</v>
      </c>
      <c r="E22" s="57">
        <f t="shared" si="0"/>
        <v>3.0064524174002649</v>
      </c>
      <c r="F22" s="57">
        <f t="shared" si="0"/>
        <v>2.8128629971823882</v>
      </c>
      <c r="G22" s="57">
        <f t="shared" si="0"/>
        <v>2.6926800625023408</v>
      </c>
      <c r="H22" s="57">
        <f t="shared" si="0"/>
        <v>2.6106125500299706</v>
      </c>
      <c r="I22" s="57">
        <f t="shared" si="0"/>
        <v>2.5508552486152887</v>
      </c>
      <c r="J22" s="57">
        <f t="shared" si="0"/>
        <v>2.5053132015549866</v>
      </c>
      <c r="K22" s="57">
        <f t="shared" si="0"/>
        <v>2.4694056526262194</v>
      </c>
      <c r="L22" s="57">
        <f t="shared" si="0"/>
        <v>2.4403404377094704</v>
      </c>
      <c r="M22" s="57">
        <f t="shared" si="0"/>
        <v>2.4163155830609004</v>
      </c>
      <c r="N22" s="57">
        <f t="shared" si="1"/>
        <v>2.3788848644628517</v>
      </c>
      <c r="O22" s="57">
        <f t="shared" si="1"/>
        <v>2.3396242151009119</v>
      </c>
      <c r="P22" s="57">
        <f t="shared" si="1"/>
        <v>2.2983223613919703</v>
      </c>
      <c r="Q22" s="57">
        <f t="shared" si="1"/>
        <v>2.2768272729227697</v>
      </c>
      <c r="R22" s="57">
        <f t="shared" si="1"/>
        <v>2.2547201010992239</v>
      </c>
      <c r="S22" s="57">
        <f t="shared" si="1"/>
        <v>2.2319581649101128</v>
      </c>
      <c r="T22" s="57">
        <f t="shared" si="1"/>
        <v>2.2084932157616137</v>
      </c>
      <c r="U22" s="57">
        <f t="shared" si="1"/>
        <v>2.1842703522242082</v>
      </c>
      <c r="V22" s="226"/>
      <c r="W22" s="226"/>
      <c r="X22" s="226"/>
      <c r="Y22" s="226"/>
    </row>
    <row r="23" spans="1:25" s="45" customFormat="1" x14ac:dyDescent="0.2">
      <c r="A23" s="47">
        <v>10</v>
      </c>
      <c r="B23" s="937"/>
      <c r="C23" s="225">
        <v>10</v>
      </c>
      <c r="D23" s="57">
        <f t="shared" si="0"/>
        <v>3.2850153217037614</v>
      </c>
      <c r="E23" s="57">
        <f t="shared" si="0"/>
        <v>2.9244659623055682</v>
      </c>
      <c r="F23" s="57">
        <f t="shared" si="0"/>
        <v>2.7276731411650701</v>
      </c>
      <c r="G23" s="57">
        <f t="shared" si="0"/>
        <v>2.605336431348579</v>
      </c>
      <c r="H23" s="57">
        <f t="shared" si="0"/>
        <v>2.5216406862096243</v>
      </c>
      <c r="I23" s="57">
        <f t="shared" si="0"/>
        <v>2.4605819674472409</v>
      </c>
      <c r="J23" s="57">
        <f t="shared" si="0"/>
        <v>2.4139650998467141</v>
      </c>
      <c r="K23" s="57">
        <f t="shared" si="0"/>
        <v>2.3771500226405129</v>
      </c>
      <c r="L23" s="57">
        <f t="shared" si="0"/>
        <v>2.3473059097505158</v>
      </c>
      <c r="M23" s="57">
        <f t="shared" si="0"/>
        <v>2.3226039408913102</v>
      </c>
      <c r="N23" s="57">
        <f t="shared" si="1"/>
        <v>2.2840513010324512</v>
      </c>
      <c r="O23" s="57">
        <f t="shared" si="1"/>
        <v>2.2435147436840164</v>
      </c>
      <c r="P23" s="57">
        <f t="shared" si="1"/>
        <v>2.2007439169179586</v>
      </c>
      <c r="Q23" s="57">
        <f t="shared" si="1"/>
        <v>2.1784259206317595</v>
      </c>
      <c r="R23" s="57">
        <f t="shared" si="1"/>
        <v>2.1554259446790609</v>
      </c>
      <c r="S23" s="57">
        <f t="shared" si="1"/>
        <v>2.1316910667452929</v>
      </c>
      <c r="T23" s="57">
        <f t="shared" si="1"/>
        <v>2.1071606563324567</v>
      </c>
      <c r="U23" s="57">
        <f t="shared" si="1"/>
        <v>2.081764687170073</v>
      </c>
      <c r="V23" s="226"/>
      <c r="W23" s="226"/>
      <c r="X23" s="226"/>
      <c r="Y23" s="226"/>
    </row>
    <row r="24" spans="1:25" s="45" customFormat="1" x14ac:dyDescent="0.2">
      <c r="A24" s="47">
        <v>11</v>
      </c>
      <c r="B24" s="937"/>
      <c r="C24" s="225">
        <v>11</v>
      </c>
      <c r="D24" s="57">
        <f t="shared" ref="D24:M33" si="2">FINV($H$7,D$13,$C24)</f>
        <v>3.225202282051657</v>
      </c>
      <c r="E24" s="57">
        <f t="shared" si="2"/>
        <v>2.8595109562411363</v>
      </c>
      <c r="F24" s="57">
        <f t="shared" si="2"/>
        <v>2.660228683765312</v>
      </c>
      <c r="G24" s="57">
        <f t="shared" si="2"/>
        <v>2.5361882322068316</v>
      </c>
      <c r="H24" s="57">
        <f t="shared" si="2"/>
        <v>2.4511843429748006</v>
      </c>
      <c r="I24" s="57">
        <f t="shared" si="2"/>
        <v>2.389066561693256</v>
      </c>
      <c r="J24" s="57">
        <f t="shared" si="2"/>
        <v>2.3415656765895791</v>
      </c>
      <c r="K24" s="57">
        <f t="shared" si="2"/>
        <v>2.3039974582885949</v>
      </c>
      <c r="L24" s="57">
        <f t="shared" si="2"/>
        <v>2.2735019819650364</v>
      </c>
      <c r="M24" s="57">
        <f t="shared" si="2"/>
        <v>2.2482299983650962</v>
      </c>
      <c r="N24" s="57">
        <f t="shared" ref="N24:U33" si="3">FINV($H$7,N$13,$C24)</f>
        <v>2.2087250884599285</v>
      </c>
      <c r="O24" s="57">
        <f t="shared" si="3"/>
        <v>2.1670935641993951</v>
      </c>
      <c r="P24" s="57">
        <f t="shared" si="3"/>
        <v>2.123045967604603</v>
      </c>
      <c r="Q24" s="57">
        <f t="shared" si="3"/>
        <v>2.1000050454118653</v>
      </c>
      <c r="R24" s="57">
        <f t="shared" si="3"/>
        <v>2.0762143725383533</v>
      </c>
      <c r="S24" s="57">
        <f t="shared" si="3"/>
        <v>2.0516101450210571</v>
      </c>
      <c r="T24" s="57">
        <f t="shared" si="3"/>
        <v>2.0261183365937701</v>
      </c>
      <c r="U24" s="57">
        <f t="shared" si="3"/>
        <v>1.9996522225632376</v>
      </c>
      <c r="V24" s="226"/>
      <c r="W24" s="226"/>
      <c r="X24" s="226"/>
      <c r="Y24" s="226"/>
    </row>
    <row r="25" spans="1:25" s="45" customFormat="1" x14ac:dyDescent="0.2">
      <c r="A25" s="47">
        <v>12</v>
      </c>
      <c r="B25" s="937"/>
      <c r="C25" s="225">
        <v>12</v>
      </c>
      <c r="D25" s="57">
        <f t="shared" si="2"/>
        <v>3.1765489310224262</v>
      </c>
      <c r="E25" s="57">
        <f t="shared" si="2"/>
        <v>2.8067956057324186</v>
      </c>
      <c r="F25" s="57">
        <f t="shared" si="2"/>
        <v>2.6055249208306765</v>
      </c>
      <c r="G25" s="57">
        <f t="shared" si="2"/>
        <v>2.4801020935726794</v>
      </c>
      <c r="H25" s="57">
        <f t="shared" si="2"/>
        <v>2.394022256842232</v>
      </c>
      <c r="I25" s="57">
        <f t="shared" si="2"/>
        <v>2.3310235657879947</v>
      </c>
      <c r="J25" s="57">
        <f t="shared" si="2"/>
        <v>2.2827804824047768</v>
      </c>
      <c r="K25" s="57">
        <f t="shared" si="2"/>
        <v>2.2445749478910142</v>
      </c>
      <c r="L25" s="57">
        <f t="shared" si="2"/>
        <v>2.2135245449532586</v>
      </c>
      <c r="M25" s="57">
        <f t="shared" si="2"/>
        <v>2.1877640788750914</v>
      </c>
      <c r="N25" s="57">
        <f t="shared" si="3"/>
        <v>2.1474371059842907</v>
      </c>
      <c r="O25" s="57">
        <f t="shared" si="3"/>
        <v>2.1048509535494291</v>
      </c>
      <c r="P25" s="57">
        <f t="shared" si="3"/>
        <v>2.0596773456823341</v>
      </c>
      <c r="Q25" s="57">
        <f t="shared" si="3"/>
        <v>2.0359925965733563</v>
      </c>
      <c r="R25" s="57">
        <f t="shared" si="3"/>
        <v>2.0114924574816593</v>
      </c>
      <c r="S25" s="57">
        <f t="shared" si="3"/>
        <v>1.9861017054854035</v>
      </c>
      <c r="T25" s="57">
        <f t="shared" si="3"/>
        <v>1.9597320140317869</v>
      </c>
      <c r="U25" s="57">
        <f t="shared" si="3"/>
        <v>1.9322784821729539</v>
      </c>
      <c r="V25" s="226"/>
      <c r="W25" s="226"/>
      <c r="X25" s="226"/>
      <c r="Y25" s="226"/>
    </row>
    <row r="26" spans="1:25" s="45" customFormat="1" x14ac:dyDescent="0.2">
      <c r="A26" s="47">
        <v>13</v>
      </c>
      <c r="B26" s="937"/>
      <c r="C26" s="225">
        <v>13</v>
      </c>
      <c r="D26" s="57">
        <f t="shared" si="2"/>
        <v>3.1362050930215988</v>
      </c>
      <c r="E26" s="57">
        <f t="shared" si="2"/>
        <v>2.7631673569694888</v>
      </c>
      <c r="F26" s="57">
        <f t="shared" si="2"/>
        <v>2.5602728981903389</v>
      </c>
      <c r="G26" s="57">
        <f t="shared" si="2"/>
        <v>2.4337053409407416</v>
      </c>
      <c r="H26" s="57">
        <f t="shared" si="2"/>
        <v>2.3467237551113045</v>
      </c>
      <c r="I26" s="57">
        <f t="shared" si="2"/>
        <v>2.2829794421851477</v>
      </c>
      <c r="J26" s="57">
        <f t="shared" si="2"/>
        <v>2.2341029603299623</v>
      </c>
      <c r="K26" s="57">
        <f t="shared" si="2"/>
        <v>2.1953497356398262</v>
      </c>
      <c r="L26" s="57">
        <f t="shared" si="2"/>
        <v>2.1638195794408634</v>
      </c>
      <c r="M26" s="57">
        <f t="shared" si="2"/>
        <v>2.1376345888332753</v>
      </c>
      <c r="N26" s="57">
        <f t="shared" si="3"/>
        <v>2.0965884839494957</v>
      </c>
      <c r="O26" s="57">
        <f t="shared" si="3"/>
        <v>2.0531597666283998</v>
      </c>
      <c r="P26" s="57">
        <f t="shared" si="3"/>
        <v>2.0069818632358079</v>
      </c>
      <c r="Q26" s="57">
        <f t="shared" si="3"/>
        <v>1.9827177009541133</v>
      </c>
      <c r="R26" s="57">
        <f t="shared" si="3"/>
        <v>1.9575746280794635</v>
      </c>
      <c r="S26" s="57">
        <f t="shared" si="3"/>
        <v>1.9314655574341522</v>
      </c>
      <c r="T26" s="57">
        <f t="shared" si="3"/>
        <v>1.9042870601597486</v>
      </c>
      <c r="U26" s="57">
        <f t="shared" si="3"/>
        <v>1.8759146770724686</v>
      </c>
      <c r="V26" s="226"/>
      <c r="W26" s="226"/>
      <c r="X26" s="226"/>
      <c r="Y26" s="226"/>
    </row>
    <row r="27" spans="1:25" s="45" customFormat="1" x14ac:dyDescent="0.2">
      <c r="A27" s="47">
        <v>14</v>
      </c>
      <c r="B27" s="937"/>
      <c r="C27" s="225">
        <v>14</v>
      </c>
      <c r="D27" s="57">
        <f t="shared" si="2"/>
        <v>3.1022133943833681</v>
      </c>
      <c r="E27" s="57">
        <f t="shared" si="2"/>
        <v>2.7264684606119625</v>
      </c>
      <c r="F27" s="57">
        <f t="shared" si="2"/>
        <v>2.5222235975347775</v>
      </c>
      <c r="G27" s="57">
        <f t="shared" si="2"/>
        <v>2.3946921042060199</v>
      </c>
      <c r="H27" s="57">
        <f t="shared" si="2"/>
        <v>2.3069430514007232</v>
      </c>
      <c r="I27" s="57">
        <f t="shared" si="2"/>
        <v>2.2425585692949439</v>
      </c>
      <c r="J27" s="57">
        <f t="shared" si="2"/>
        <v>2.1931342910752396</v>
      </c>
      <c r="K27" s="57">
        <f t="shared" si="2"/>
        <v>2.153904453891716</v>
      </c>
      <c r="L27" s="57">
        <f t="shared" si="2"/>
        <v>2.1219545669769007</v>
      </c>
      <c r="M27" s="57">
        <f t="shared" si="2"/>
        <v>2.0953964206458018</v>
      </c>
      <c r="N27" s="57">
        <f t="shared" si="3"/>
        <v>2.0537144546141821</v>
      </c>
      <c r="O27" s="57">
        <f t="shared" si="3"/>
        <v>2.0095347020275725</v>
      </c>
      <c r="P27" s="57">
        <f t="shared" si="3"/>
        <v>1.9624529793894936</v>
      </c>
      <c r="Q27" s="57">
        <f t="shared" si="3"/>
        <v>1.9376630315563117</v>
      </c>
      <c r="R27" s="57">
        <f t="shared" si="3"/>
        <v>1.911932741459333</v>
      </c>
      <c r="S27" s="57">
        <f t="shared" si="3"/>
        <v>1.8851627940198745</v>
      </c>
      <c r="T27" s="57">
        <f t="shared" si="3"/>
        <v>1.8572339512579763</v>
      </c>
      <c r="U27" s="57">
        <f t="shared" si="3"/>
        <v>1.8280009081651127</v>
      </c>
      <c r="V27" s="226"/>
      <c r="W27" s="226"/>
      <c r="X27" s="226"/>
      <c r="Y27" s="226"/>
    </row>
    <row r="28" spans="1:25" s="45" customFormat="1" x14ac:dyDescent="0.2">
      <c r="A28" s="47">
        <v>15</v>
      </c>
      <c r="B28" s="937"/>
      <c r="C28" s="225">
        <v>15</v>
      </c>
      <c r="D28" s="57">
        <f t="shared" si="2"/>
        <v>3.0731855495938558</v>
      </c>
      <c r="E28" s="57">
        <f t="shared" si="2"/>
        <v>2.6951729315889432</v>
      </c>
      <c r="F28" s="57">
        <f t="shared" si="2"/>
        <v>2.4897877338778125</v>
      </c>
      <c r="G28" s="57">
        <f t="shared" si="2"/>
        <v>2.3614331158694637</v>
      </c>
      <c r="H28" s="57">
        <f t="shared" si="2"/>
        <v>2.2730224478675702</v>
      </c>
      <c r="I28" s="57">
        <f t="shared" si="2"/>
        <v>2.2080817703314417</v>
      </c>
      <c r="J28" s="57">
        <f t="shared" si="2"/>
        <v>2.1581784475354859</v>
      </c>
      <c r="K28" s="57">
        <f t="shared" si="2"/>
        <v>2.1185295015379531</v>
      </c>
      <c r="L28" s="57">
        <f t="shared" si="2"/>
        <v>2.0862087492326666</v>
      </c>
      <c r="M28" s="57">
        <f t="shared" si="2"/>
        <v>2.0593194961568164</v>
      </c>
      <c r="N28" s="57">
        <f t="shared" si="3"/>
        <v>2.017070294447588</v>
      </c>
      <c r="O28" s="57">
        <f t="shared" si="3"/>
        <v>1.9722156217620557</v>
      </c>
      <c r="P28" s="57">
        <f t="shared" si="3"/>
        <v>1.9243144911163721</v>
      </c>
      <c r="Q28" s="57">
        <f t="shared" si="3"/>
        <v>1.8990441862944549</v>
      </c>
      <c r="R28" s="57">
        <f t="shared" si="3"/>
        <v>1.872774153660169</v>
      </c>
      <c r="S28" s="57">
        <f t="shared" si="3"/>
        <v>1.8453925586999134</v>
      </c>
      <c r="T28" s="57">
        <f t="shared" si="3"/>
        <v>1.8167637353242394</v>
      </c>
      <c r="U28" s="57">
        <f t="shared" si="3"/>
        <v>1.7867203369773919</v>
      </c>
      <c r="V28" s="226"/>
      <c r="W28" s="226"/>
      <c r="X28" s="226"/>
      <c r="Y28" s="226"/>
    </row>
    <row r="29" spans="1:25" s="45" customFormat="1" x14ac:dyDescent="0.2">
      <c r="A29" s="47">
        <v>16</v>
      </c>
      <c r="B29" s="937"/>
      <c r="C29" s="225">
        <v>16</v>
      </c>
      <c r="D29" s="57">
        <f t="shared" si="2"/>
        <v>3.0481098110878739</v>
      </c>
      <c r="E29" s="57">
        <f t="shared" si="2"/>
        <v>2.6681714573065931</v>
      </c>
      <c r="F29" s="57">
        <f t="shared" si="2"/>
        <v>2.4618107532435438</v>
      </c>
      <c r="G29" s="57">
        <f t="shared" si="2"/>
        <v>2.3327448693536255</v>
      </c>
      <c r="H29" s="57">
        <f t="shared" si="2"/>
        <v>2.2437576036838336</v>
      </c>
      <c r="I29" s="57">
        <f t="shared" si="2"/>
        <v>2.1783288043954316</v>
      </c>
      <c r="J29" s="57">
        <f t="shared" si="2"/>
        <v>2.1280026088875497</v>
      </c>
      <c r="K29" s="57">
        <f t="shared" si="2"/>
        <v>2.0879818512370991</v>
      </c>
      <c r="L29" s="57">
        <f t="shared" si="2"/>
        <v>2.0553306587403242</v>
      </c>
      <c r="M29" s="57">
        <f t="shared" si="2"/>
        <v>2.028145261366916</v>
      </c>
      <c r="N29" s="57">
        <f t="shared" si="3"/>
        <v>1.9853862448881157</v>
      </c>
      <c r="O29" s="57">
        <f t="shared" si="3"/>
        <v>1.9399208824333467</v>
      </c>
      <c r="P29" s="57">
        <f t="shared" si="3"/>
        <v>1.8912722707704721</v>
      </c>
      <c r="Q29" s="57">
        <f t="shared" si="3"/>
        <v>1.8655606311329711</v>
      </c>
      <c r="R29" s="57">
        <f t="shared" si="3"/>
        <v>1.838791871843179</v>
      </c>
      <c r="S29" s="57">
        <f t="shared" si="3"/>
        <v>1.8108414108654263</v>
      </c>
      <c r="T29" s="57">
        <f t="shared" si="3"/>
        <v>1.7815566156216218</v>
      </c>
      <c r="U29" s="57">
        <f t="shared" si="3"/>
        <v>1.7507469909135762</v>
      </c>
      <c r="V29" s="226"/>
      <c r="W29" s="226"/>
      <c r="X29" s="226"/>
      <c r="Y29" s="226"/>
    </row>
    <row r="30" spans="1:25" s="45" customFormat="1" x14ac:dyDescent="0.2">
      <c r="A30" s="47">
        <v>17</v>
      </c>
      <c r="B30" s="937"/>
      <c r="C30" s="225">
        <v>17</v>
      </c>
      <c r="D30" s="57">
        <f t="shared" si="2"/>
        <v>3.026231561405635</v>
      </c>
      <c r="E30" s="57">
        <f t="shared" si="2"/>
        <v>2.6446384680832966</v>
      </c>
      <c r="F30" s="57">
        <f t="shared" si="2"/>
        <v>2.4374339145798425</v>
      </c>
      <c r="G30" s="57">
        <f t="shared" si="2"/>
        <v>2.307747132995845</v>
      </c>
      <c r="H30" s="57">
        <f t="shared" si="2"/>
        <v>2.2182526487841208</v>
      </c>
      <c r="I30" s="57">
        <f t="shared" si="2"/>
        <v>2.1523917527837697</v>
      </c>
      <c r="J30" s="57">
        <f t="shared" si="2"/>
        <v>2.1016892470828004</v>
      </c>
      <c r="K30" s="57">
        <f t="shared" si="2"/>
        <v>2.0613361255198499</v>
      </c>
      <c r="L30" s="57">
        <f t="shared" si="2"/>
        <v>2.0283883894504511</v>
      </c>
      <c r="M30" s="57">
        <f t="shared" si="2"/>
        <v>2.0009363014299248</v>
      </c>
      <c r="N30" s="57">
        <f t="shared" si="3"/>
        <v>1.9577161287394105</v>
      </c>
      <c r="O30" s="57">
        <f t="shared" si="3"/>
        <v>1.9116949407250641</v>
      </c>
      <c r="P30" s="57">
        <f t="shared" si="3"/>
        <v>1.8623608573064478</v>
      </c>
      <c r="Q30" s="57">
        <f t="shared" si="3"/>
        <v>1.8362417861159468</v>
      </c>
      <c r="R30" s="57">
        <f t="shared" si="3"/>
        <v>1.8090101380608514</v>
      </c>
      <c r="S30" s="57">
        <f t="shared" si="3"/>
        <v>1.7805284111488922</v>
      </c>
      <c r="T30" s="57">
        <f t="shared" si="3"/>
        <v>1.7506265416238711</v>
      </c>
      <c r="U30" s="57">
        <f t="shared" si="3"/>
        <v>1.7190898634832685</v>
      </c>
      <c r="V30" s="226"/>
      <c r="W30" s="226"/>
      <c r="X30" s="226"/>
      <c r="Y30" s="226"/>
    </row>
    <row r="31" spans="1:25" s="45" customFormat="1" x14ac:dyDescent="0.2">
      <c r="A31" s="47">
        <v>18</v>
      </c>
      <c r="B31" s="937"/>
      <c r="C31" s="225">
        <v>18</v>
      </c>
      <c r="D31" s="57">
        <f t="shared" si="2"/>
        <v>3.0069765917954268</v>
      </c>
      <c r="E31" s="57">
        <f t="shared" si="2"/>
        <v>2.6239469851339554</v>
      </c>
      <c r="F31" s="57">
        <f t="shared" si="2"/>
        <v>2.4160053771779402</v>
      </c>
      <c r="G31" s="57">
        <f t="shared" si="2"/>
        <v>2.2857717724180628</v>
      </c>
      <c r="H31" s="57">
        <f t="shared" si="2"/>
        <v>2.1958274675237397</v>
      </c>
      <c r="I31" s="57">
        <f t="shared" si="2"/>
        <v>2.1295811863739633</v>
      </c>
      <c r="J31" s="57">
        <f t="shared" si="2"/>
        <v>2.0785414489425</v>
      </c>
      <c r="K31" s="57">
        <f t="shared" si="2"/>
        <v>2.0378892585355532</v>
      </c>
      <c r="L31" s="57">
        <f t="shared" si="2"/>
        <v>2.0046737299619197</v>
      </c>
      <c r="M31" s="57">
        <f t="shared" si="2"/>
        <v>1.9769800424841464</v>
      </c>
      <c r="N31" s="57">
        <f t="shared" si="3"/>
        <v>1.9333403928403521</v>
      </c>
      <c r="O31" s="57">
        <f t="shared" si="3"/>
        <v>1.8868107268063472</v>
      </c>
      <c r="P31" s="57">
        <f t="shared" si="3"/>
        <v>1.8368451571768467</v>
      </c>
      <c r="Q31" s="57">
        <f t="shared" si="3"/>
        <v>1.8103483914132703</v>
      </c>
      <c r="R31" s="57">
        <f t="shared" si="3"/>
        <v>1.7826854628008284</v>
      </c>
      <c r="S31" s="57">
        <f t="shared" si="3"/>
        <v>1.7537058256441023</v>
      </c>
      <c r="T31" s="57">
        <f t="shared" si="3"/>
        <v>1.7232215874726817</v>
      </c>
      <c r="U31" s="57">
        <f t="shared" si="3"/>
        <v>1.6909929702897455</v>
      </c>
      <c r="V31" s="226"/>
      <c r="W31" s="226"/>
      <c r="X31" s="226"/>
      <c r="Y31" s="226"/>
    </row>
    <row r="32" spans="1:25" s="45" customFormat="1" x14ac:dyDescent="0.2">
      <c r="A32" s="47">
        <v>19</v>
      </c>
      <c r="B32" s="937"/>
      <c r="C32" s="225">
        <v>19</v>
      </c>
      <c r="D32" s="57">
        <f t="shared" si="2"/>
        <v>2.9899002798797945</v>
      </c>
      <c r="E32" s="57">
        <f t="shared" si="2"/>
        <v>2.6056123641797702</v>
      </c>
      <c r="F32" s="57">
        <f t="shared" si="2"/>
        <v>2.397021503449952</v>
      </c>
      <c r="G32" s="57">
        <f t="shared" si="2"/>
        <v>2.2663025674880379</v>
      </c>
      <c r="H32" s="57">
        <f t="shared" si="2"/>
        <v>2.1759564965650458</v>
      </c>
      <c r="I32" s="57">
        <f t="shared" si="2"/>
        <v>2.1093642183245347</v>
      </c>
      <c r="J32" s="57">
        <f t="shared" si="2"/>
        <v>2.0580204009476448</v>
      </c>
      <c r="K32" s="57">
        <f t="shared" si="2"/>
        <v>2.0170975349095017</v>
      </c>
      <c r="L32" s="57">
        <f t="shared" si="2"/>
        <v>1.9836388440205073</v>
      </c>
      <c r="M32" s="57">
        <f t="shared" si="2"/>
        <v>1.9557251387036796</v>
      </c>
      <c r="N32" s="57">
        <f t="shared" si="3"/>
        <v>1.9117020452090494</v>
      </c>
      <c r="O32" s="57">
        <f t="shared" si="3"/>
        <v>1.8647051230644105</v>
      </c>
      <c r="P32" s="57">
        <f t="shared" si="3"/>
        <v>1.8141554614365836</v>
      </c>
      <c r="Q32" s="57">
        <f t="shared" si="3"/>
        <v>1.7873072945308648</v>
      </c>
      <c r="R32" s="57">
        <f t="shared" si="3"/>
        <v>1.7592411841317432</v>
      </c>
      <c r="S32" s="57">
        <f t="shared" si="3"/>
        <v>1.7297934595882194</v>
      </c>
      <c r="T32" s="57">
        <f t="shared" si="3"/>
        <v>1.6987580632215507</v>
      </c>
      <c r="U32" s="57">
        <f t="shared" si="3"/>
        <v>1.6658692407300233</v>
      </c>
      <c r="V32" s="226"/>
      <c r="W32" s="226"/>
      <c r="X32" s="226"/>
      <c r="Y32" s="226"/>
    </row>
    <row r="33" spans="1:25" s="45" customFormat="1" x14ac:dyDescent="0.2">
      <c r="A33" s="47">
        <v>20</v>
      </c>
      <c r="B33" s="937"/>
      <c r="C33" s="225">
        <v>20</v>
      </c>
      <c r="D33" s="57">
        <f t="shared" si="2"/>
        <v>2.974653017463766</v>
      </c>
      <c r="E33" s="57">
        <f t="shared" si="2"/>
        <v>2.5892541179416724</v>
      </c>
      <c r="F33" s="57">
        <f t="shared" si="2"/>
        <v>2.3800870510696068</v>
      </c>
      <c r="G33" s="57">
        <f t="shared" si="2"/>
        <v>2.2489344017730426</v>
      </c>
      <c r="H33" s="57">
        <f t="shared" si="2"/>
        <v>2.1582272201684241</v>
      </c>
      <c r="I33" s="57">
        <f t="shared" si="2"/>
        <v>2.0913224877909067</v>
      </c>
      <c r="J33" s="57">
        <f t="shared" si="2"/>
        <v>2.0397029805862306</v>
      </c>
      <c r="K33" s="57">
        <f t="shared" si="2"/>
        <v>1.9985338713991454</v>
      </c>
      <c r="L33" s="57">
        <f t="shared" si="2"/>
        <v>1.9648533022616921</v>
      </c>
      <c r="M33" s="57">
        <f t="shared" si="2"/>
        <v>1.9367382987079771</v>
      </c>
      <c r="N33" s="57">
        <f t="shared" si="3"/>
        <v>1.8923631654834328</v>
      </c>
      <c r="O33" s="57">
        <f t="shared" si="3"/>
        <v>1.8449351513255758</v>
      </c>
      <c r="P33" s="57">
        <f t="shared" si="3"/>
        <v>1.793843306570295</v>
      </c>
      <c r="Q33" s="57">
        <f t="shared" si="3"/>
        <v>1.76666714847696</v>
      </c>
      <c r="R33" s="57">
        <f t="shared" si="3"/>
        <v>1.7382230046064537</v>
      </c>
      <c r="S33" s="57">
        <f t="shared" si="3"/>
        <v>1.7083340351044067</v>
      </c>
      <c r="T33" s="57">
        <f t="shared" si="3"/>
        <v>1.6767757359604398</v>
      </c>
      <c r="U33" s="57">
        <f t="shared" si="3"/>
        <v>1.6432555850115451</v>
      </c>
      <c r="V33" s="226"/>
      <c r="W33" s="226"/>
      <c r="X33" s="226"/>
      <c r="Y33" s="226"/>
    </row>
    <row r="34" spans="1:25" s="45" customFormat="1" x14ac:dyDescent="0.2">
      <c r="A34" s="47">
        <v>21</v>
      </c>
      <c r="B34" s="937"/>
      <c r="C34" s="225">
        <v>21</v>
      </c>
      <c r="D34" s="57">
        <f t="shared" ref="D34:M46" si="4">FINV($H$7,D$13,$C34)</f>
        <v>2.9609561375774502</v>
      </c>
      <c r="E34" s="57">
        <f t="shared" si="4"/>
        <v>2.5745693897178454</v>
      </c>
      <c r="F34" s="57">
        <f t="shared" si="4"/>
        <v>2.3648875298356322</v>
      </c>
      <c r="G34" s="57">
        <f t="shared" si="4"/>
        <v>2.2333449257772466</v>
      </c>
      <c r="H34" s="57">
        <f t="shared" si="4"/>
        <v>2.1423113488667465</v>
      </c>
      <c r="I34" s="57">
        <f t="shared" si="4"/>
        <v>2.0751229787613834</v>
      </c>
      <c r="J34" s="57">
        <f t="shared" si="4"/>
        <v>2.0232522974584923</v>
      </c>
      <c r="K34" s="57">
        <f t="shared" si="4"/>
        <v>1.9818581376562467</v>
      </c>
      <c r="L34" s="57">
        <f t="shared" si="4"/>
        <v>1.9479742244085525</v>
      </c>
      <c r="M34" s="57">
        <f t="shared" si="4"/>
        <v>1.9196742805413738</v>
      </c>
      <c r="N34" s="57">
        <f t="shared" ref="N34:U46" si="5">FINV($H$7,N$13,$C34)</f>
        <v>1.8749746724847731</v>
      </c>
      <c r="O34" s="57">
        <f t="shared" si="5"/>
        <v>1.8271475067757224</v>
      </c>
      <c r="P34" s="57">
        <f t="shared" si="5"/>
        <v>1.7755507716890164</v>
      </c>
      <c r="Q34" s="57">
        <f t="shared" si="5"/>
        <v>1.7480675908427978</v>
      </c>
      <c r="R34" s="57">
        <f t="shared" si="5"/>
        <v>1.719268053278094</v>
      </c>
      <c r="S34" s="57">
        <f t="shared" si="5"/>
        <v>1.6889621378410027</v>
      </c>
      <c r="T34" s="57">
        <f t="shared" si="5"/>
        <v>1.6569066632037692</v>
      </c>
      <c r="U34" s="57">
        <f t="shared" si="5"/>
        <v>1.6227816164526967</v>
      </c>
      <c r="V34" s="226"/>
      <c r="W34" s="226"/>
      <c r="X34" s="226"/>
      <c r="Y34" s="226"/>
    </row>
    <row r="35" spans="1:25" s="45" customFormat="1" x14ac:dyDescent="0.2">
      <c r="A35" s="47">
        <v>22</v>
      </c>
      <c r="B35" s="937"/>
      <c r="C35" s="225">
        <v>22</v>
      </c>
      <c r="D35" s="57">
        <f t="shared" si="4"/>
        <v>2.9485848024657169</v>
      </c>
      <c r="E35" s="57">
        <f t="shared" si="4"/>
        <v>2.5613141338627288</v>
      </c>
      <c r="F35" s="57">
        <f t="shared" si="4"/>
        <v>2.3511696000793467</v>
      </c>
      <c r="G35" s="57">
        <f t="shared" si="4"/>
        <v>2.2192744649312499</v>
      </c>
      <c r="H35" s="57">
        <f t="shared" si="4"/>
        <v>2.1279443818479375</v>
      </c>
      <c r="I35" s="57">
        <f t="shared" si="4"/>
        <v>2.0604973238853508</v>
      </c>
      <c r="J35" s="57">
        <f t="shared" si="4"/>
        <v>2.008396796315278</v>
      </c>
      <c r="K35" s="57">
        <f t="shared" si="4"/>
        <v>1.9667960991498907</v>
      </c>
      <c r="L35" s="57">
        <f t="shared" si="4"/>
        <v>1.9327250918892909</v>
      </c>
      <c r="M35" s="57">
        <f t="shared" si="4"/>
        <v>1.9042545964833584</v>
      </c>
      <c r="N35" s="57">
        <f t="shared" si="5"/>
        <v>1.8592548618284008</v>
      </c>
      <c r="O35" s="57">
        <f t="shared" si="5"/>
        <v>1.8110569230000488</v>
      </c>
      <c r="P35" s="57">
        <f t="shared" si="5"/>
        <v>1.7589886680580855</v>
      </c>
      <c r="Q35" s="57">
        <f t="shared" si="5"/>
        <v>1.7312173456097428</v>
      </c>
      <c r="R35" s="57">
        <f t="shared" si="5"/>
        <v>1.70208290056467</v>
      </c>
      <c r="S35" s="57">
        <f t="shared" si="5"/>
        <v>1.6713821462423077</v>
      </c>
      <c r="T35" s="57">
        <f t="shared" si="5"/>
        <v>1.6388530383407012</v>
      </c>
      <c r="U35" s="57">
        <f t="shared" si="5"/>
        <v>1.6041474149738859</v>
      </c>
      <c r="V35" s="226"/>
      <c r="W35" s="226"/>
      <c r="X35" s="226"/>
      <c r="Y35" s="226"/>
    </row>
    <row r="36" spans="1:25" s="45" customFormat="1" x14ac:dyDescent="0.2">
      <c r="A36" s="47">
        <v>23</v>
      </c>
      <c r="B36" s="937"/>
      <c r="C36" s="225">
        <v>23</v>
      </c>
      <c r="D36" s="57">
        <f t="shared" si="4"/>
        <v>2.9373556136220018</v>
      </c>
      <c r="E36" s="57">
        <f t="shared" si="4"/>
        <v>2.5492895134631088</v>
      </c>
      <c r="F36" s="57">
        <f t="shared" si="4"/>
        <v>2.3387269117011718</v>
      </c>
      <c r="G36" s="57">
        <f t="shared" si="4"/>
        <v>2.206511505100325</v>
      </c>
      <c r="H36" s="57">
        <f t="shared" si="4"/>
        <v>2.1149108412242565</v>
      </c>
      <c r="I36" s="57">
        <f t="shared" si="4"/>
        <v>2.0472268494382115</v>
      </c>
      <c r="J36" s="57">
        <f t="shared" si="4"/>
        <v>1.9949151541285919</v>
      </c>
      <c r="K36" s="57">
        <f t="shared" si="4"/>
        <v>1.9531241957099081</v>
      </c>
      <c r="L36" s="57">
        <f t="shared" si="4"/>
        <v>1.9188804295159254</v>
      </c>
      <c r="M36" s="57">
        <f t="shared" si="4"/>
        <v>1.8902521143057753</v>
      </c>
      <c r="N36" s="57">
        <f t="shared" si="5"/>
        <v>1.8449738819478472</v>
      </c>
      <c r="O36" s="57">
        <f t="shared" si="5"/>
        <v>1.7964305181273099</v>
      </c>
      <c r="P36" s="57">
        <f t="shared" si="5"/>
        <v>1.7439207525930132</v>
      </c>
      <c r="Q36" s="57">
        <f t="shared" si="5"/>
        <v>1.7158783702075755</v>
      </c>
      <c r="R36" s="57">
        <f t="shared" si="5"/>
        <v>1.686427639435442</v>
      </c>
      <c r="S36" s="57">
        <f t="shared" si="5"/>
        <v>1.655352247937218</v>
      </c>
      <c r="T36" s="57">
        <f t="shared" si="5"/>
        <v>1.6223711437045407</v>
      </c>
      <c r="U36" s="57">
        <f t="shared" si="5"/>
        <v>1.5871074184488827</v>
      </c>
      <c r="V36" s="226"/>
      <c r="W36" s="226"/>
      <c r="X36" s="226"/>
      <c r="Y36" s="226"/>
    </row>
    <row r="37" spans="1:25" s="45" customFormat="1" x14ac:dyDescent="0.2">
      <c r="A37" s="47">
        <v>24</v>
      </c>
      <c r="B37" s="937"/>
      <c r="C37" s="225">
        <v>24</v>
      </c>
      <c r="D37" s="57">
        <f t="shared" si="4"/>
        <v>2.9271174913552134</v>
      </c>
      <c r="E37" s="57">
        <f t="shared" si="4"/>
        <v>2.5383319035430625</v>
      </c>
      <c r="F37" s="57">
        <f t="shared" si="4"/>
        <v>2.3273897012119842</v>
      </c>
      <c r="G37" s="57">
        <f t="shared" si="4"/>
        <v>2.1948820303255214</v>
      </c>
      <c r="H37" s="57">
        <f t="shared" si="4"/>
        <v>2.1030334240075579</v>
      </c>
      <c r="I37" s="57">
        <f t="shared" si="4"/>
        <v>2.0351315863582458</v>
      </c>
      <c r="J37" s="57">
        <f t="shared" si="4"/>
        <v>1.9826251803792447</v>
      </c>
      <c r="K37" s="57">
        <f t="shared" si="4"/>
        <v>1.9406583526219743</v>
      </c>
      <c r="L37" s="57">
        <f t="shared" si="4"/>
        <v>1.9062545433869174</v>
      </c>
      <c r="M37" s="57">
        <f t="shared" si="4"/>
        <v>1.8774797341960061</v>
      </c>
      <c r="N37" s="57">
        <f t="shared" si="5"/>
        <v>1.8319423156718613</v>
      </c>
      <c r="O37" s="57">
        <f t="shared" si="5"/>
        <v>1.783076277031602</v>
      </c>
      <c r="P37" s="57">
        <f t="shared" si="5"/>
        <v>1.7301521081084221</v>
      </c>
      <c r="Q37" s="57">
        <f t="shared" si="5"/>
        <v>1.7018541845725568</v>
      </c>
      <c r="R37" s="57">
        <f t="shared" si="5"/>
        <v>1.6721041636795564</v>
      </c>
      <c r="S37" s="57">
        <f t="shared" si="5"/>
        <v>1.6406726680712416</v>
      </c>
      <c r="T37" s="57">
        <f t="shared" si="5"/>
        <v>1.607259530201399</v>
      </c>
      <c r="U37" s="57">
        <f t="shared" si="5"/>
        <v>1.5714585550091331</v>
      </c>
      <c r="V37" s="226"/>
      <c r="W37" s="226"/>
      <c r="X37" s="226"/>
      <c r="Y37" s="226"/>
    </row>
    <row r="38" spans="1:25" s="45" customFormat="1" x14ac:dyDescent="0.2">
      <c r="A38" s="47">
        <v>25</v>
      </c>
      <c r="B38" s="937"/>
      <c r="C38" s="225">
        <v>25</v>
      </c>
      <c r="D38" s="57">
        <f t="shared" si="4"/>
        <v>2.9177448602502181</v>
      </c>
      <c r="E38" s="57">
        <f t="shared" si="4"/>
        <v>2.5283054327176595</v>
      </c>
      <c r="F38" s="57">
        <f t="shared" si="4"/>
        <v>2.317017033338832</v>
      </c>
      <c r="G38" s="57">
        <f t="shared" si="4"/>
        <v>2.1842415712581582</v>
      </c>
      <c r="H38" s="57">
        <f t="shared" si="4"/>
        <v>2.0921649110806726</v>
      </c>
      <c r="I38" s="57">
        <f t="shared" si="4"/>
        <v>2.0240620727067244</v>
      </c>
      <c r="J38" s="57">
        <f t="shared" si="4"/>
        <v>1.9713755353503424</v>
      </c>
      <c r="K38" s="57">
        <f t="shared" si="4"/>
        <v>1.9292456308143837</v>
      </c>
      <c r="L38" s="57">
        <f t="shared" si="4"/>
        <v>1.8946931149589885</v>
      </c>
      <c r="M38" s="57">
        <f t="shared" si="4"/>
        <v>1.8657819359164249</v>
      </c>
      <c r="N38" s="57">
        <f t="shared" si="5"/>
        <v>1.8200026537331333</v>
      </c>
      <c r="O38" s="57">
        <f t="shared" si="5"/>
        <v>1.7708344476900648</v>
      </c>
      <c r="P38" s="57">
        <f t="shared" si="5"/>
        <v>1.7175204601450547</v>
      </c>
      <c r="Q38" s="57">
        <f t="shared" si="5"/>
        <v>1.6889811479288968</v>
      </c>
      <c r="R38" s="57">
        <f t="shared" si="5"/>
        <v>1.6589474049172945</v>
      </c>
      <c r="S38" s="57">
        <f t="shared" si="5"/>
        <v>1.6271768672223821</v>
      </c>
      <c r="T38" s="57">
        <f t="shared" si="5"/>
        <v>1.5933501771602119</v>
      </c>
      <c r="U38" s="57">
        <f t="shared" si="5"/>
        <v>1.5570313660177675</v>
      </c>
      <c r="V38" s="226"/>
      <c r="W38" s="226"/>
      <c r="X38" s="226"/>
      <c r="Y38" s="226"/>
    </row>
    <row r="39" spans="1:25" s="45" customFormat="1" x14ac:dyDescent="0.2">
      <c r="A39" s="47">
        <v>26</v>
      </c>
      <c r="B39" s="937"/>
      <c r="C39" s="225">
        <v>26</v>
      </c>
      <c r="D39" s="57">
        <f t="shared" si="4"/>
        <v>2.9091324882039515</v>
      </c>
      <c r="E39" s="57">
        <f t="shared" si="4"/>
        <v>2.5190963422876744</v>
      </c>
      <c r="F39" s="57">
        <f t="shared" si="4"/>
        <v>2.3074909352425279</v>
      </c>
      <c r="G39" s="57">
        <f t="shared" si="4"/>
        <v>2.1744691934314426</v>
      </c>
      <c r="H39" s="57">
        <f t="shared" si="4"/>
        <v>2.0821820493193011</v>
      </c>
      <c r="I39" s="57">
        <f t="shared" si="4"/>
        <v>2.0138931542047285</v>
      </c>
      <c r="J39" s="57">
        <f t="shared" si="4"/>
        <v>1.9610394658457031</v>
      </c>
      <c r="K39" s="57">
        <f t="shared" si="4"/>
        <v>1.9187579098845196</v>
      </c>
      <c r="L39" s="57">
        <f t="shared" si="4"/>
        <v>1.884066840488247</v>
      </c>
      <c r="M39" s="57">
        <f t="shared" si="4"/>
        <v>1.8550283816850361</v>
      </c>
      <c r="N39" s="57">
        <f t="shared" si="5"/>
        <v>1.8090228400176935</v>
      </c>
      <c r="O39" s="57">
        <f t="shared" si="5"/>
        <v>1.7595710257544257</v>
      </c>
      <c r="P39" s="57">
        <f t="shared" si="5"/>
        <v>1.7058895986805376</v>
      </c>
      <c r="Q39" s="57">
        <f t="shared" si="5"/>
        <v>1.6771218487491799</v>
      </c>
      <c r="R39" s="57">
        <f t="shared" si="5"/>
        <v>1.6468186909890559</v>
      </c>
      <c r="S39" s="57">
        <f t="shared" si="5"/>
        <v>1.6147248687506044</v>
      </c>
      <c r="T39" s="57">
        <f t="shared" si="5"/>
        <v>1.5805017895029285</v>
      </c>
      <c r="U39" s="57">
        <f t="shared" si="5"/>
        <v>1.5436832740893871</v>
      </c>
      <c r="V39" s="226"/>
      <c r="W39" s="226"/>
      <c r="X39" s="226"/>
      <c r="Y39" s="226"/>
    </row>
    <row r="40" spans="1:25" s="45" customFormat="1" x14ac:dyDescent="0.2">
      <c r="A40" s="47">
        <v>27</v>
      </c>
      <c r="B40" s="937"/>
      <c r="C40" s="225">
        <v>27</v>
      </c>
      <c r="D40" s="57">
        <f t="shared" si="4"/>
        <v>2.9011915293304975</v>
      </c>
      <c r="E40" s="57">
        <f t="shared" si="4"/>
        <v>2.5106086665585408</v>
      </c>
      <c r="F40" s="57">
        <f t="shared" si="4"/>
        <v>2.2987119060719801</v>
      </c>
      <c r="G40" s="57">
        <f t="shared" si="4"/>
        <v>2.1654628951309745</v>
      </c>
      <c r="H40" s="57">
        <f t="shared" si="4"/>
        <v>2.0729808676560948</v>
      </c>
      <c r="I40" s="57">
        <f t="shared" si="4"/>
        <v>2.0045192370387475</v>
      </c>
      <c r="J40" s="57">
        <f t="shared" si="4"/>
        <v>1.9515100074760066</v>
      </c>
      <c r="K40" s="57">
        <f t="shared" si="4"/>
        <v>1.9090870491341376</v>
      </c>
      <c r="L40" s="57">
        <f t="shared" si="4"/>
        <v>1.8742665578134488</v>
      </c>
      <c r="M40" s="57">
        <f t="shared" si="4"/>
        <v>1.8451090141324495</v>
      </c>
      <c r="N40" s="57">
        <f t="shared" si="5"/>
        <v>1.7988913239006494</v>
      </c>
      <c r="O40" s="57">
        <f t="shared" si="5"/>
        <v>1.7491727586088626</v>
      </c>
      <c r="P40" s="57">
        <f t="shared" si="5"/>
        <v>1.6951443319163888</v>
      </c>
      <c r="Q40" s="57">
        <f t="shared" si="5"/>
        <v>1.6661600330649302</v>
      </c>
      <c r="R40" s="57">
        <f t="shared" si="5"/>
        <v>1.6356006488952035</v>
      </c>
      <c r="S40" s="57">
        <f t="shared" si="5"/>
        <v>1.6031981367840031</v>
      </c>
      <c r="T40" s="57">
        <f t="shared" si="5"/>
        <v>1.5685946514966156</v>
      </c>
      <c r="U40" s="57">
        <f t="shared" si="5"/>
        <v>1.5312934134997787</v>
      </c>
      <c r="V40" s="226"/>
      <c r="W40" s="226"/>
      <c r="X40" s="226"/>
      <c r="Y40" s="226"/>
    </row>
    <row r="41" spans="1:25" s="45" customFormat="1" x14ac:dyDescent="0.2">
      <c r="A41" s="47">
        <v>28</v>
      </c>
      <c r="B41" s="937"/>
      <c r="C41" s="225">
        <v>28</v>
      </c>
      <c r="D41" s="57">
        <f t="shared" si="4"/>
        <v>2.8938464555164822</v>
      </c>
      <c r="E41" s="57">
        <f t="shared" si="4"/>
        <v>2.5027608871102225</v>
      </c>
      <c r="F41" s="57">
        <f t="shared" si="4"/>
        <v>2.2905954399974111</v>
      </c>
      <c r="G41" s="57">
        <f t="shared" si="4"/>
        <v>2.157136043961017</v>
      </c>
      <c r="H41" s="57">
        <f t="shared" si="4"/>
        <v>2.0644730498819559</v>
      </c>
      <c r="I41" s="57">
        <f t="shared" si="4"/>
        <v>1.9958506110667633</v>
      </c>
      <c r="J41" s="57">
        <f t="shared" si="4"/>
        <v>1.942696268059483</v>
      </c>
      <c r="K41" s="57">
        <f t="shared" si="4"/>
        <v>1.9001411383282245</v>
      </c>
      <c r="L41" s="57">
        <f t="shared" si="4"/>
        <v>1.8651994699107655</v>
      </c>
      <c r="M41" s="57">
        <f t="shared" si="4"/>
        <v>1.8359302568882931</v>
      </c>
      <c r="N41" s="57">
        <f t="shared" si="5"/>
        <v>1.7895132243395642</v>
      </c>
      <c r="O41" s="57">
        <f t="shared" si="5"/>
        <v>1.7395432706493512</v>
      </c>
      <c r="P41" s="57">
        <f t="shared" si="5"/>
        <v>1.685186570930127</v>
      </c>
      <c r="Q41" s="57">
        <f t="shared" si="5"/>
        <v>1.6559966684564096</v>
      </c>
      <c r="R41" s="57">
        <f t="shared" si="5"/>
        <v>1.6251932481739624</v>
      </c>
      <c r="S41" s="57">
        <f t="shared" si="5"/>
        <v>1.592495599309659</v>
      </c>
      <c r="T41" s="57">
        <f t="shared" si="5"/>
        <v>1.5575266301596944</v>
      </c>
      <c r="U41" s="57">
        <f t="shared" si="5"/>
        <v>1.5197586146821842</v>
      </c>
      <c r="V41" s="226"/>
      <c r="W41" s="226"/>
      <c r="X41" s="226"/>
      <c r="Y41" s="226"/>
    </row>
    <row r="42" spans="1:25" s="45" customFormat="1" x14ac:dyDescent="0.2">
      <c r="A42" s="47">
        <v>29</v>
      </c>
      <c r="B42" s="937"/>
      <c r="C42" s="225">
        <v>29</v>
      </c>
      <c r="D42" s="57">
        <f t="shared" si="4"/>
        <v>2.8870326522965684</v>
      </c>
      <c r="E42" s="57">
        <f t="shared" si="4"/>
        <v>2.4954833142354622</v>
      </c>
      <c r="F42" s="57">
        <f t="shared" si="4"/>
        <v>2.2830693056757108</v>
      </c>
      <c r="G42" s="57">
        <f t="shared" si="4"/>
        <v>2.1494145886478102</v>
      </c>
      <c r="H42" s="57">
        <f t="shared" si="4"/>
        <v>2.0565830962286493</v>
      </c>
      <c r="I42" s="57">
        <f t="shared" si="4"/>
        <v>1.9878105721221544</v>
      </c>
      <c r="J42" s="57">
        <f t="shared" si="4"/>
        <v>1.9345205182496508</v>
      </c>
      <c r="K42" s="57">
        <f t="shared" si="4"/>
        <v>1.8918415622399258</v>
      </c>
      <c r="L42" s="57">
        <f t="shared" si="4"/>
        <v>1.8567861876231504</v>
      </c>
      <c r="M42" s="57">
        <f t="shared" si="4"/>
        <v>1.8274120388342394</v>
      </c>
      <c r="N42" s="57">
        <f t="shared" si="5"/>
        <v>1.7808073246586866</v>
      </c>
      <c r="O42" s="57">
        <f t="shared" si="5"/>
        <v>1.7306000265674359</v>
      </c>
      <c r="P42" s="57">
        <f t="shared" si="5"/>
        <v>1.6759322598130268</v>
      </c>
      <c r="Q42" s="57">
        <f t="shared" si="5"/>
        <v>1.6465468572703217</v>
      </c>
      <c r="R42" s="57">
        <f t="shared" si="5"/>
        <v>1.6155106972081021</v>
      </c>
      <c r="S42" s="57">
        <f t="shared" si="5"/>
        <v>1.5825305278200572</v>
      </c>
      <c r="T42" s="57">
        <f t="shared" si="5"/>
        <v>1.5472100387528405</v>
      </c>
      <c r="U42" s="57">
        <f t="shared" si="5"/>
        <v>1.5089902522371503</v>
      </c>
      <c r="V42" s="226"/>
      <c r="W42" s="226"/>
      <c r="X42" s="226"/>
      <c r="Y42" s="226"/>
    </row>
    <row r="43" spans="1:25" s="45" customFormat="1" x14ac:dyDescent="0.2">
      <c r="A43" s="47">
        <v>30</v>
      </c>
      <c r="B43" s="937"/>
      <c r="C43" s="225">
        <v>30</v>
      </c>
      <c r="D43" s="57">
        <f t="shared" si="4"/>
        <v>2.8806945171617104</v>
      </c>
      <c r="E43" s="57">
        <f t="shared" si="4"/>
        <v>2.4887160176974761</v>
      </c>
      <c r="F43" s="57">
        <f t="shared" si="4"/>
        <v>2.2760713969683071</v>
      </c>
      <c r="G43" s="57">
        <f t="shared" si="4"/>
        <v>2.1422348562884994</v>
      </c>
      <c r="H43" s="57">
        <f t="shared" si="4"/>
        <v>2.049246080685768</v>
      </c>
      <c r="I43" s="57">
        <f t="shared" si="4"/>
        <v>1.9803331479323691</v>
      </c>
      <c r="J43" s="57">
        <f t="shared" si="4"/>
        <v>1.9269158920168159</v>
      </c>
      <c r="K43" s="57">
        <f t="shared" si="4"/>
        <v>1.8841206801034298</v>
      </c>
      <c r="L43" s="57">
        <f t="shared" si="4"/>
        <v>1.8489583914641607</v>
      </c>
      <c r="M43" s="57">
        <f t="shared" si="4"/>
        <v>1.8194854409149628</v>
      </c>
      <c r="N43" s="57">
        <f t="shared" si="5"/>
        <v>1.7727036953573299</v>
      </c>
      <c r="O43" s="57">
        <f t="shared" si="5"/>
        <v>1.7222719283741914</v>
      </c>
      <c r="P43" s="57">
        <f t="shared" si="5"/>
        <v>1.6673089454187853</v>
      </c>
      <c r="Q43" s="57">
        <f t="shared" si="5"/>
        <v>1.6377373923918379</v>
      </c>
      <c r="R43" s="57">
        <f t="shared" si="5"/>
        <v>1.6064789849987278</v>
      </c>
      <c r="S43" s="57">
        <f t="shared" si="5"/>
        <v>1.5732280652798407</v>
      </c>
      <c r="T43" s="57">
        <f t="shared" si="5"/>
        <v>1.5375691513617962</v>
      </c>
      <c r="U43" s="57">
        <f t="shared" si="5"/>
        <v>1.4989117467199939</v>
      </c>
      <c r="V43" s="226"/>
      <c r="W43" s="226"/>
      <c r="X43" s="226"/>
      <c r="Y43" s="226"/>
    </row>
    <row r="44" spans="1:25" s="45" customFormat="1" x14ac:dyDescent="0.2">
      <c r="A44" s="47">
        <v>31</v>
      </c>
      <c r="B44" s="937"/>
      <c r="C44" s="225">
        <v>40</v>
      </c>
      <c r="D44" s="57">
        <f t="shared" si="4"/>
        <v>2.8353542351115046</v>
      </c>
      <c r="E44" s="57">
        <f t="shared" si="4"/>
        <v>2.4403690860392677</v>
      </c>
      <c r="F44" s="57">
        <f t="shared" si="4"/>
        <v>2.2260915755768775</v>
      </c>
      <c r="G44" s="57">
        <f t="shared" si="4"/>
        <v>2.0909499988599176</v>
      </c>
      <c r="H44" s="57">
        <f t="shared" si="4"/>
        <v>1.9968197697938399</v>
      </c>
      <c r="I44" s="57">
        <f t="shared" si="4"/>
        <v>1.926878561712724</v>
      </c>
      <c r="J44" s="57">
        <f t="shared" si="4"/>
        <v>1.8725224988163514</v>
      </c>
      <c r="K44" s="57">
        <f t="shared" si="4"/>
        <v>1.8288633750865455</v>
      </c>
      <c r="L44" s="57">
        <f t="shared" si="4"/>
        <v>1.7929016710169432</v>
      </c>
      <c r="M44" s="57">
        <f t="shared" si="4"/>
        <v>1.7626857650032397</v>
      </c>
      <c r="N44" s="57">
        <f t="shared" si="5"/>
        <v>1.7145626259122411</v>
      </c>
      <c r="O44" s="57">
        <f t="shared" si="5"/>
        <v>1.6624108100162447</v>
      </c>
      <c r="P44" s="57">
        <f t="shared" si="5"/>
        <v>1.6051514663755262</v>
      </c>
      <c r="Q44" s="57">
        <f t="shared" si="5"/>
        <v>1.5741108405111532</v>
      </c>
      <c r="R44" s="57">
        <f t="shared" si="5"/>
        <v>1.5410757930788661</v>
      </c>
      <c r="S44" s="57">
        <f t="shared" si="5"/>
        <v>1.5056249532295436</v>
      </c>
      <c r="T44" s="57">
        <f t="shared" si="5"/>
        <v>1.4671567086332635</v>
      </c>
      <c r="U44" s="57">
        <f t="shared" si="5"/>
        <v>1.4247574445079279</v>
      </c>
      <c r="V44" s="226"/>
      <c r="W44" s="226"/>
      <c r="X44" s="226"/>
      <c r="Y44" s="226"/>
    </row>
    <row r="45" spans="1:25" s="45" customFormat="1" x14ac:dyDescent="0.2">
      <c r="A45" s="47">
        <v>32</v>
      </c>
      <c r="B45" s="937"/>
      <c r="C45" s="225">
        <v>60</v>
      </c>
      <c r="D45" s="57">
        <f t="shared" si="4"/>
        <v>2.7910676298071491</v>
      </c>
      <c r="E45" s="57">
        <f t="shared" si="4"/>
        <v>2.3932548698312894</v>
      </c>
      <c r="F45" s="57">
        <f t="shared" si="4"/>
        <v>2.1774109449378458</v>
      </c>
      <c r="G45" s="57">
        <f t="shared" si="4"/>
        <v>2.0409858976488793</v>
      </c>
      <c r="H45" s="57">
        <f t="shared" si="4"/>
        <v>1.9457103278065253</v>
      </c>
      <c r="I45" s="57">
        <f t="shared" si="4"/>
        <v>1.874720249061482</v>
      </c>
      <c r="J45" s="57">
        <f t="shared" si="4"/>
        <v>1.8193929835358507</v>
      </c>
      <c r="K45" s="57">
        <f t="shared" si="4"/>
        <v>1.7748288783927735</v>
      </c>
      <c r="L45" s="57">
        <f t="shared" si="4"/>
        <v>1.7380201692863595</v>
      </c>
      <c r="M45" s="57">
        <f t="shared" si="4"/>
        <v>1.7070087605853617</v>
      </c>
      <c r="N45" s="57">
        <f t="shared" si="5"/>
        <v>1.6574286887464</v>
      </c>
      <c r="O45" s="57">
        <f t="shared" si="5"/>
        <v>1.6033683522586677</v>
      </c>
      <c r="P45" s="57">
        <f t="shared" si="5"/>
        <v>1.5434857418284647</v>
      </c>
      <c r="Q45" s="57">
        <f t="shared" si="5"/>
        <v>1.5107181771510463</v>
      </c>
      <c r="R45" s="57">
        <f t="shared" si="5"/>
        <v>1.4755393415033355</v>
      </c>
      <c r="S45" s="57">
        <f t="shared" si="5"/>
        <v>1.4373422048636326</v>
      </c>
      <c r="T45" s="57">
        <f t="shared" si="5"/>
        <v>1.3952007564111557</v>
      </c>
      <c r="U45" s="57">
        <f t="shared" si="5"/>
        <v>1.347568415219307</v>
      </c>
      <c r="V45" s="226"/>
      <c r="W45" s="226"/>
      <c r="X45" s="226"/>
      <c r="Y45" s="226"/>
    </row>
    <row r="46" spans="1:25" s="45" customFormat="1" ht="15" customHeight="1" x14ac:dyDescent="0.2">
      <c r="A46" s="47">
        <v>33</v>
      </c>
      <c r="B46" s="937"/>
      <c r="C46" s="227">
        <v>120</v>
      </c>
      <c r="D46" s="57">
        <f t="shared" si="4"/>
        <v>2.7478065041332282</v>
      </c>
      <c r="E46" s="57">
        <f t="shared" si="4"/>
        <v>2.3473382301101533</v>
      </c>
      <c r="F46" s="57">
        <f t="shared" si="4"/>
        <v>2.1299914449769797</v>
      </c>
      <c r="G46" s="57">
        <f t="shared" si="4"/>
        <v>1.9923022724723523</v>
      </c>
      <c r="H46" s="57">
        <f t="shared" si="4"/>
        <v>1.8958747977243227</v>
      </c>
      <c r="I46" s="57">
        <f t="shared" si="4"/>
        <v>1.8238115788943807</v>
      </c>
      <c r="J46" s="57">
        <f t="shared" si="4"/>
        <v>1.7674757654969493</v>
      </c>
      <c r="K46" s="57">
        <f t="shared" si="4"/>
        <v>1.7219592426736194</v>
      </c>
      <c r="L46" s="57">
        <f t="shared" si="4"/>
        <v>1.6842480933223671</v>
      </c>
      <c r="M46" s="57">
        <f t="shared" si="4"/>
        <v>1.6523792978648464</v>
      </c>
      <c r="N46" s="57">
        <f t="shared" si="5"/>
        <v>1.6012037054900776</v>
      </c>
      <c r="O46" s="57">
        <f t="shared" si="5"/>
        <v>1.5450016432727629</v>
      </c>
      <c r="P46" s="57">
        <f t="shared" si="5"/>
        <v>1.4820716600334132</v>
      </c>
      <c r="Q46" s="57">
        <f t="shared" si="5"/>
        <v>1.4472259824704499</v>
      </c>
      <c r="R46" s="57">
        <f t="shared" si="5"/>
        <v>1.409378882398316</v>
      </c>
      <c r="S46" s="57">
        <f t="shared" si="5"/>
        <v>1.3676023404468407</v>
      </c>
      <c r="T46" s="57">
        <f t="shared" si="5"/>
        <v>1.3203401743672283</v>
      </c>
      <c r="U46" s="57">
        <f t="shared" si="5"/>
        <v>1.2645726680094989</v>
      </c>
      <c r="V46" s="226"/>
      <c r="W46" s="226"/>
      <c r="X46" s="226"/>
      <c r="Y46" s="226"/>
    </row>
    <row r="47" spans="1:25" s="45" customFormat="1" ht="19.5" customHeight="1" x14ac:dyDescent="0.2">
      <c r="D47" s="228"/>
      <c r="E47" s="228"/>
      <c r="F47" s="228"/>
      <c r="G47" s="228"/>
      <c r="H47" s="228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</row>
    <row r="48" spans="1:25" s="45" customFormat="1" ht="15" customHeight="1" x14ac:dyDescent="0.2">
      <c r="D48" s="228"/>
      <c r="E48" s="228"/>
      <c r="F48" s="228"/>
      <c r="G48" s="228"/>
      <c r="H48" s="228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</row>
    <row r="49" spans="4:25" s="45" customFormat="1" x14ac:dyDescent="0.2">
      <c r="D49" s="228"/>
      <c r="E49" s="228"/>
      <c r="F49" s="228"/>
      <c r="G49" s="228"/>
      <c r="H49" s="228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</row>
    <row r="50" spans="4:25" s="45" customFormat="1" x14ac:dyDescent="0.2"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8"/>
      <c r="U50" s="228"/>
    </row>
    <row r="51" spans="4:25" s="45" customFormat="1" x14ac:dyDescent="0.2"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</row>
    <row r="52" spans="4:25" s="45" customFormat="1" x14ac:dyDescent="0.2"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</row>
    <row r="53" spans="4:25" s="45" customFormat="1" x14ac:dyDescent="0.2"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</row>
    <row r="54" spans="4:25" s="45" customFormat="1" x14ac:dyDescent="0.2"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</row>
    <row r="55" spans="4:25" s="45" customFormat="1" x14ac:dyDescent="0.2"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</row>
    <row r="56" spans="4:25" s="45" customFormat="1" x14ac:dyDescent="0.2"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</row>
    <row r="57" spans="4:25" s="45" customFormat="1" x14ac:dyDescent="0.2"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</row>
    <row r="58" spans="4:25" s="45" customFormat="1" x14ac:dyDescent="0.2"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</row>
    <row r="59" spans="4:25" s="45" customFormat="1" x14ac:dyDescent="0.2"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</row>
    <row r="60" spans="4:25" s="45" customFormat="1" x14ac:dyDescent="0.2"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</row>
    <row r="61" spans="4:25" s="45" customFormat="1" x14ac:dyDescent="0.2"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</row>
    <row r="62" spans="4:25" s="45" customFormat="1" x14ac:dyDescent="0.2"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</row>
    <row r="63" spans="4:25" s="45" customFormat="1" x14ac:dyDescent="0.2"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</row>
    <row r="64" spans="4:25" s="45" customFormat="1" x14ac:dyDescent="0.2">
      <c r="D64" s="228"/>
      <c r="E64" s="228"/>
      <c r="F64" s="228"/>
      <c r="G64" s="228"/>
      <c r="H64" s="228"/>
      <c r="I64" s="228"/>
      <c r="J64" s="228"/>
      <c r="K64" s="228"/>
      <c r="L64" s="228"/>
      <c r="M64" s="228"/>
      <c r="N64" s="228"/>
      <c r="O64" s="228"/>
      <c r="P64" s="228"/>
      <c r="Q64" s="228"/>
      <c r="R64" s="228"/>
      <c r="S64" s="228"/>
      <c r="T64" s="228"/>
      <c r="U64" s="228"/>
    </row>
    <row r="65" spans="4:21" s="45" customFormat="1" x14ac:dyDescent="0.2"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</row>
    <row r="66" spans="4:21" s="45" customFormat="1" x14ac:dyDescent="0.2"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</row>
    <row r="67" spans="4:21" s="45" customFormat="1" x14ac:dyDescent="0.2"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8"/>
      <c r="U67" s="228"/>
    </row>
    <row r="68" spans="4:21" s="45" customFormat="1" x14ac:dyDescent="0.2">
      <c r="D68" s="228"/>
      <c r="E68" s="228"/>
      <c r="F68" s="228"/>
      <c r="G68" s="228"/>
      <c r="H68" s="228"/>
      <c r="I68" s="228"/>
      <c r="J68" s="228"/>
      <c r="K68" s="228"/>
      <c r="L68" s="228"/>
      <c r="M68" s="228"/>
      <c r="N68" s="228"/>
      <c r="O68" s="228"/>
      <c r="P68" s="228"/>
      <c r="Q68" s="228"/>
      <c r="R68" s="228"/>
      <c r="S68" s="228"/>
      <c r="T68" s="228"/>
      <c r="U68" s="228"/>
    </row>
    <row r="69" spans="4:21" x14ac:dyDescent="0.25"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</row>
    <row r="70" spans="4:21" x14ac:dyDescent="0.25"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</row>
    <row r="71" spans="4:21" x14ac:dyDescent="0.25"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</row>
    <row r="72" spans="4:21" x14ac:dyDescent="0.25">
      <c r="D72" s="219"/>
      <c r="E72" s="219"/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</row>
    <row r="73" spans="4:21" x14ac:dyDescent="0.25">
      <c r="D73" s="219"/>
      <c r="E73" s="219"/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</row>
    <row r="74" spans="4:21" x14ac:dyDescent="0.25">
      <c r="D74" s="219"/>
      <c r="E74" s="219"/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</row>
    <row r="75" spans="4:21" x14ac:dyDescent="0.25"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</row>
    <row r="76" spans="4:21" x14ac:dyDescent="0.25"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</row>
    <row r="77" spans="4:21" x14ac:dyDescent="0.25">
      <c r="D77" s="219"/>
      <c r="E77" s="219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</row>
    <row r="78" spans="4:21" x14ac:dyDescent="0.25">
      <c r="D78" s="219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</row>
    <row r="79" spans="4:21" x14ac:dyDescent="0.25"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</row>
    <row r="80" spans="4:21" x14ac:dyDescent="0.25"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</row>
    <row r="81" spans="4:21" x14ac:dyDescent="0.25">
      <c r="D81" s="219"/>
      <c r="E81" s="219"/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</row>
    <row r="82" spans="4:21" x14ac:dyDescent="0.25">
      <c r="D82" s="219"/>
      <c r="E82" s="219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</row>
    <row r="83" spans="4:21" x14ac:dyDescent="0.25"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</row>
    <row r="84" spans="4:21" x14ac:dyDescent="0.25">
      <c r="D84" s="219"/>
      <c r="E84" s="219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</row>
    <row r="85" spans="4:21" x14ac:dyDescent="0.25">
      <c r="D85" s="219"/>
      <c r="E85" s="219"/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</row>
    <row r="86" spans="4:21" x14ac:dyDescent="0.25">
      <c r="D86" s="219"/>
      <c r="E86" s="219"/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</row>
    <row r="87" spans="4:21" x14ac:dyDescent="0.25">
      <c r="D87" s="219"/>
      <c r="E87" s="219"/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</row>
    <row r="88" spans="4:21" x14ac:dyDescent="0.25"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</row>
    <row r="89" spans="4:21" x14ac:dyDescent="0.25">
      <c r="D89" s="219"/>
      <c r="E89" s="219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</row>
    <row r="90" spans="4:21" x14ac:dyDescent="0.25"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</row>
    <row r="91" spans="4:21" x14ac:dyDescent="0.25">
      <c r="D91" s="219"/>
      <c r="E91" s="219"/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</row>
    <row r="92" spans="4:21" x14ac:dyDescent="0.25">
      <c r="D92" s="219"/>
      <c r="E92" s="219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</row>
    <row r="93" spans="4:21" x14ac:dyDescent="0.25">
      <c r="D93" s="219"/>
      <c r="E93" s="219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</row>
    <row r="94" spans="4:21" x14ac:dyDescent="0.25">
      <c r="D94" s="219"/>
      <c r="E94" s="219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</row>
    <row r="95" spans="4:21" x14ac:dyDescent="0.25">
      <c r="D95" s="219"/>
      <c r="E95" s="219"/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</row>
    <row r="96" spans="4:21" x14ac:dyDescent="0.25">
      <c r="D96" s="219"/>
      <c r="E96" s="219"/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</row>
    <row r="97" spans="4:21" x14ac:dyDescent="0.25">
      <c r="D97" s="219"/>
      <c r="E97" s="219"/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</row>
    <row r="98" spans="4:21" x14ac:dyDescent="0.25"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</row>
    <row r="99" spans="4:21" x14ac:dyDescent="0.25"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</row>
    <row r="100" spans="4:21" x14ac:dyDescent="0.25"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</row>
    <row r="101" spans="4:21" x14ac:dyDescent="0.25">
      <c r="D101" s="219"/>
      <c r="E101" s="219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</row>
    <row r="102" spans="4:21" x14ac:dyDescent="0.25">
      <c r="D102" s="219"/>
      <c r="E102" s="219"/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</row>
    <row r="103" spans="4:21" x14ac:dyDescent="0.25">
      <c r="D103" s="219"/>
      <c r="E103" s="219"/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</row>
    <row r="104" spans="4:21" x14ac:dyDescent="0.25">
      <c r="D104" s="219"/>
      <c r="E104" s="219"/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</row>
    <row r="105" spans="4:21" x14ac:dyDescent="0.25">
      <c r="D105" s="219"/>
      <c r="E105" s="219"/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</row>
    <row r="106" spans="4:21" x14ac:dyDescent="0.25">
      <c r="D106" s="219"/>
      <c r="E106" s="219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</row>
    <row r="107" spans="4:21" x14ac:dyDescent="0.25">
      <c r="D107" s="219"/>
      <c r="E107" s="219"/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</row>
    <row r="108" spans="4:21" x14ac:dyDescent="0.25">
      <c r="D108" s="219"/>
      <c r="E108" s="219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</row>
    <row r="109" spans="4:21" x14ac:dyDescent="0.25"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</row>
    <row r="110" spans="4:21" x14ac:dyDescent="0.25">
      <c r="D110" s="219"/>
      <c r="E110" s="219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</row>
    <row r="111" spans="4:21" x14ac:dyDescent="0.25">
      <c r="D111" s="219"/>
      <c r="E111" s="219"/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</row>
    <row r="112" spans="4:21" x14ac:dyDescent="0.25">
      <c r="D112" s="219"/>
      <c r="E112" s="219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</row>
    <row r="113" spans="4:21" x14ac:dyDescent="0.25">
      <c r="D113" s="219"/>
      <c r="E113" s="219"/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</row>
    <row r="114" spans="4:21" x14ac:dyDescent="0.25">
      <c r="D114" s="219"/>
      <c r="E114" s="219"/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</row>
    <row r="115" spans="4:21" x14ac:dyDescent="0.25">
      <c r="D115" s="219"/>
      <c r="E115" s="219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</row>
    <row r="116" spans="4:21" x14ac:dyDescent="0.25">
      <c r="D116" s="219"/>
      <c r="E116" s="219"/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</row>
    <row r="117" spans="4:21" x14ac:dyDescent="0.25">
      <c r="D117" s="219"/>
      <c r="E117" s="219"/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</row>
    <row r="118" spans="4:21" x14ac:dyDescent="0.25">
      <c r="D118" s="219"/>
      <c r="E118" s="219"/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</row>
    <row r="119" spans="4:21" x14ac:dyDescent="0.25"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</row>
    <row r="120" spans="4:21" x14ac:dyDescent="0.25">
      <c r="D120" s="219"/>
      <c r="E120" s="219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</row>
    <row r="121" spans="4:21" x14ac:dyDescent="0.25">
      <c r="D121" s="219"/>
      <c r="E121" s="219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</row>
    <row r="122" spans="4:21" x14ac:dyDescent="0.25">
      <c r="D122" s="219"/>
      <c r="E122" s="219"/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</row>
    <row r="123" spans="4:21" x14ac:dyDescent="0.25">
      <c r="D123" s="219"/>
      <c r="E123" s="219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</row>
    <row r="124" spans="4:21" x14ac:dyDescent="0.25">
      <c r="D124" s="219"/>
      <c r="E124" s="219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</row>
    <row r="125" spans="4:21" x14ac:dyDescent="0.25">
      <c r="D125" s="219"/>
      <c r="E125" s="219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</row>
    <row r="126" spans="4:21" x14ac:dyDescent="0.25">
      <c r="D126" s="219"/>
      <c r="E126" s="219"/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</row>
    <row r="127" spans="4:21" x14ac:dyDescent="0.25">
      <c r="D127" s="219"/>
      <c r="E127" s="219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</row>
    <row r="128" spans="4:21" x14ac:dyDescent="0.25">
      <c r="D128" s="219"/>
      <c r="E128" s="219"/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</row>
    <row r="129" spans="4:21" x14ac:dyDescent="0.25">
      <c r="D129" s="219"/>
      <c r="E129" s="219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</row>
    <row r="130" spans="4:21" x14ac:dyDescent="0.25">
      <c r="D130" s="219"/>
      <c r="E130" s="219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</row>
    <row r="131" spans="4:21" x14ac:dyDescent="0.25">
      <c r="D131" s="219"/>
      <c r="E131" s="219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</row>
    <row r="132" spans="4:21" x14ac:dyDescent="0.25">
      <c r="D132" s="219"/>
      <c r="E132" s="219"/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</row>
    <row r="133" spans="4:21" x14ac:dyDescent="0.25">
      <c r="D133" s="219"/>
      <c r="E133" s="219"/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</row>
    <row r="134" spans="4:21" x14ac:dyDescent="0.25">
      <c r="D134" s="219"/>
      <c r="E134" s="219"/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</row>
    <row r="135" spans="4:21" x14ac:dyDescent="0.25">
      <c r="D135" s="219"/>
      <c r="E135" s="219"/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</row>
    <row r="136" spans="4:21" x14ac:dyDescent="0.25">
      <c r="D136" s="219"/>
      <c r="E136" s="219"/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</row>
    <row r="137" spans="4:21" x14ac:dyDescent="0.25">
      <c r="D137" s="219"/>
      <c r="E137" s="219"/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</row>
    <row r="138" spans="4:21" x14ac:dyDescent="0.25">
      <c r="D138" s="219"/>
      <c r="E138" s="219"/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</row>
    <row r="139" spans="4:21" x14ac:dyDescent="0.25">
      <c r="D139" s="219"/>
      <c r="E139" s="219"/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</row>
    <row r="140" spans="4:21" x14ac:dyDescent="0.25">
      <c r="D140" s="219"/>
      <c r="E140" s="219"/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</row>
    <row r="141" spans="4:21" x14ac:dyDescent="0.25">
      <c r="D141" s="219"/>
      <c r="E141" s="219"/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</row>
    <row r="142" spans="4:21" x14ac:dyDescent="0.25">
      <c r="D142" s="219"/>
      <c r="E142" s="219"/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</row>
    <row r="143" spans="4:21" x14ac:dyDescent="0.25">
      <c r="D143" s="219"/>
      <c r="E143" s="219"/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</row>
    <row r="144" spans="4:21" x14ac:dyDescent="0.25">
      <c r="D144" s="219"/>
      <c r="E144" s="219"/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</row>
    <row r="145" spans="4:21" x14ac:dyDescent="0.25">
      <c r="D145" s="219"/>
      <c r="E145" s="219"/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</row>
    <row r="146" spans="4:21" x14ac:dyDescent="0.25">
      <c r="D146" s="219"/>
      <c r="E146" s="219"/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</row>
    <row r="147" spans="4:21" x14ac:dyDescent="0.25">
      <c r="D147" s="219"/>
      <c r="E147" s="219"/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</row>
    <row r="148" spans="4:21" x14ac:dyDescent="0.25">
      <c r="D148" s="219"/>
      <c r="E148" s="219"/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</row>
    <row r="149" spans="4:21" x14ac:dyDescent="0.25">
      <c r="D149" s="219"/>
      <c r="E149" s="219"/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</row>
    <row r="150" spans="4:21" x14ac:dyDescent="0.25">
      <c r="D150" s="219"/>
      <c r="E150" s="219"/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</row>
    <row r="151" spans="4:21" x14ac:dyDescent="0.25">
      <c r="D151" s="219"/>
      <c r="E151" s="219"/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</row>
    <row r="152" spans="4:21" x14ac:dyDescent="0.25">
      <c r="D152" s="219"/>
      <c r="E152" s="219"/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</row>
    <row r="153" spans="4:21" x14ac:dyDescent="0.25">
      <c r="D153" s="219"/>
      <c r="E153" s="219"/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</row>
    <row r="154" spans="4:21" x14ac:dyDescent="0.25">
      <c r="D154" s="219"/>
      <c r="E154" s="219"/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</row>
    <row r="155" spans="4:21" x14ac:dyDescent="0.25">
      <c r="D155" s="219"/>
      <c r="E155" s="219"/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</row>
    <row r="156" spans="4:21" x14ac:dyDescent="0.25">
      <c r="D156" s="219"/>
      <c r="E156" s="219"/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</row>
    <row r="157" spans="4:21" x14ac:dyDescent="0.25">
      <c r="D157" s="219"/>
      <c r="E157" s="219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</row>
    <row r="158" spans="4:21" x14ac:dyDescent="0.25">
      <c r="D158" s="219"/>
      <c r="E158" s="219"/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</row>
    <row r="159" spans="4:21" x14ac:dyDescent="0.25">
      <c r="D159" s="219"/>
      <c r="E159" s="219"/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</row>
    <row r="160" spans="4:21" x14ac:dyDescent="0.25">
      <c r="D160" s="219"/>
      <c r="E160" s="219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</row>
    <row r="161" spans="4:21" x14ac:dyDescent="0.25"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</row>
    <row r="162" spans="4:21" x14ac:dyDescent="0.25">
      <c r="D162" s="219"/>
      <c r="E162" s="219"/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</row>
    <row r="163" spans="4:21" x14ac:dyDescent="0.25">
      <c r="D163" s="219"/>
      <c r="E163" s="219"/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</row>
    <row r="164" spans="4:21" x14ac:dyDescent="0.25">
      <c r="D164" s="219"/>
      <c r="E164" s="219"/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</row>
  </sheetData>
  <mergeCells count="5">
    <mergeCell ref="B2:E2"/>
    <mergeCell ref="B3:H3"/>
    <mergeCell ref="B10:G10"/>
    <mergeCell ref="D12:U12"/>
    <mergeCell ref="B14:B46"/>
  </mergeCells>
  <conditionalFormatting sqref="D14:U46">
    <cfRule type="cellIs" dxfId="14" priority="1" operator="equal">
      <formula>$H$10</formula>
    </cfRule>
  </conditionalFormatting>
  <pageMargins left="0.75" right="0.75" top="1" bottom="1" header="0.5" footer="0.5"/>
  <pageSetup paperSize="9"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3105" r:id="rId4" name="Scroll Bar 1">
              <controlPr defaultSize="0" autoPict="0">
                <anchor moveWithCells="1">
                  <from>
                    <xdr:col>6</xdr:col>
                    <xdr:colOff>142875</xdr:colOff>
                    <xdr:row>7</xdr:row>
                    <xdr:rowOff>28575</xdr:rowOff>
                  </from>
                  <to>
                    <xdr:col>6</xdr:col>
                    <xdr:colOff>628650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3106" r:id="rId5" name="Scroll Bar 2">
              <controlPr defaultSize="0" autoPict="0">
                <anchor moveWithCells="1">
                  <from>
                    <xdr:col>6</xdr:col>
                    <xdr:colOff>142875</xdr:colOff>
                    <xdr:row>8</xdr:row>
                    <xdr:rowOff>19050</xdr:rowOff>
                  </from>
                  <to>
                    <xdr:col>6</xdr:col>
                    <xdr:colOff>628650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9"/>
  <sheetViews>
    <sheetView showGridLines="0" workbookViewId="0">
      <selection activeCell="D8" sqref="D8"/>
    </sheetView>
  </sheetViews>
  <sheetFormatPr defaultRowHeight="15" x14ac:dyDescent="0.2"/>
  <cols>
    <col min="1" max="1" width="5.85546875" style="6" customWidth="1"/>
    <col min="2" max="2" width="7.85546875" style="6" customWidth="1"/>
    <col min="3" max="3" width="25.28515625" style="6" customWidth="1"/>
    <col min="4" max="4" width="11.85546875" style="6" customWidth="1"/>
    <col min="5" max="5" width="11.42578125" style="6" customWidth="1"/>
    <col min="6" max="6" width="5.85546875" style="6" customWidth="1"/>
    <col min="7" max="16384" width="9.140625" style="6"/>
  </cols>
  <sheetData>
    <row r="1" spans="2:5" ht="19.5" customHeight="1" x14ac:dyDescent="0.2"/>
    <row r="2" spans="2:5" ht="18.75" x14ac:dyDescent="0.2">
      <c r="B2" s="751" t="s">
        <v>769</v>
      </c>
      <c r="C2" s="751"/>
    </row>
    <row r="3" spans="2:5" ht="17.25" customHeight="1" x14ac:dyDescent="0.2">
      <c r="B3" s="878" t="s">
        <v>771</v>
      </c>
      <c r="C3" s="878"/>
    </row>
    <row r="4" spans="2:5" x14ac:dyDescent="0.2">
      <c r="B4" s="7" t="s">
        <v>770</v>
      </c>
      <c r="C4" s="7"/>
    </row>
    <row r="5" spans="2:5" x14ac:dyDescent="0.2">
      <c r="B5" s="765" t="s">
        <v>775</v>
      </c>
      <c r="C5" s="765"/>
    </row>
    <row r="6" spans="2:5" ht="6.75" customHeight="1" x14ac:dyDescent="0.2"/>
    <row r="7" spans="2:5" ht="17.25" customHeight="1" x14ac:dyDescent="0.2">
      <c r="B7" s="37" t="s">
        <v>772</v>
      </c>
      <c r="C7" s="37"/>
      <c r="D7" s="792">
        <f>(E7-99)/100</f>
        <v>0.97</v>
      </c>
      <c r="E7" s="192">
        <v>196</v>
      </c>
    </row>
    <row r="8" spans="2:5" ht="17.25" customHeight="1" x14ac:dyDescent="0.2">
      <c r="B8" s="941" t="s">
        <v>109</v>
      </c>
      <c r="C8" s="941"/>
      <c r="D8" s="793"/>
      <c r="E8" s="185" t="s">
        <v>949</v>
      </c>
    </row>
    <row r="9" spans="2:5" ht="19.5" customHeight="1" x14ac:dyDescent="0.2"/>
  </sheetData>
  <mergeCells count="2">
    <mergeCell ref="B3:C3"/>
    <mergeCell ref="B8:C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4129" r:id="rId3" name="Scroll Bar 1">
              <controlPr defaultSize="0" autoPict="0">
                <anchor moveWithCells="1">
                  <from>
                    <xdr:col>2</xdr:col>
                    <xdr:colOff>1104900</xdr:colOff>
                    <xdr:row>6</xdr:row>
                    <xdr:rowOff>28575</xdr:rowOff>
                  </from>
                  <to>
                    <xdr:col>2</xdr:col>
                    <xdr:colOff>1590675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0"/>
  <sheetViews>
    <sheetView showGridLines="0" workbookViewId="0">
      <selection activeCell="D9" sqref="D9"/>
    </sheetView>
  </sheetViews>
  <sheetFormatPr defaultRowHeight="15" x14ac:dyDescent="0.2"/>
  <cols>
    <col min="1" max="1" width="5.85546875" style="6" customWidth="1"/>
    <col min="2" max="2" width="7.85546875" style="6" customWidth="1"/>
    <col min="3" max="3" width="25.28515625" style="6" customWidth="1"/>
    <col min="4" max="4" width="11.85546875" style="6" customWidth="1"/>
    <col min="5" max="5" width="14.5703125" style="6" customWidth="1"/>
    <col min="6" max="6" width="5.85546875" style="6" customWidth="1"/>
    <col min="7" max="16384" width="9.140625" style="6"/>
  </cols>
  <sheetData>
    <row r="1" spans="2:5" ht="19.5" customHeight="1" x14ac:dyDescent="0.2"/>
    <row r="2" spans="2:5" ht="18.75" x14ac:dyDescent="0.2">
      <c r="B2" s="751" t="s">
        <v>773</v>
      </c>
      <c r="C2" s="751"/>
    </row>
    <row r="3" spans="2:5" ht="17.25" customHeight="1" x14ac:dyDescent="0.2">
      <c r="B3" s="878" t="s">
        <v>779</v>
      </c>
      <c r="C3" s="878"/>
    </row>
    <row r="4" spans="2:5" x14ac:dyDescent="0.2">
      <c r="B4" s="7" t="s">
        <v>774</v>
      </c>
      <c r="C4" s="7"/>
    </row>
    <row r="5" spans="2:5" x14ac:dyDescent="0.2">
      <c r="B5" s="765" t="s">
        <v>776</v>
      </c>
      <c r="C5" s="765"/>
    </row>
    <row r="6" spans="2:5" ht="6.75" customHeight="1" x14ac:dyDescent="0.2"/>
    <row r="7" spans="2:5" ht="17.25" customHeight="1" x14ac:dyDescent="0.2">
      <c r="B7" s="35" t="s">
        <v>778</v>
      </c>
      <c r="C7" s="35"/>
      <c r="D7" s="794">
        <f>(E7-99)/100</f>
        <v>0.85</v>
      </c>
      <c r="E7" s="192">
        <v>184</v>
      </c>
    </row>
    <row r="8" spans="2:5" ht="17.25" customHeight="1" x14ac:dyDescent="0.2">
      <c r="B8" s="37" t="s">
        <v>777</v>
      </c>
      <c r="C8" s="37"/>
      <c r="D8" s="861">
        <f>FISHER(D7)</f>
        <v>1.2561528119880574</v>
      </c>
      <c r="E8" s="192"/>
    </row>
    <row r="9" spans="2:5" ht="17.25" customHeight="1" x14ac:dyDescent="0.2">
      <c r="B9" s="941" t="s">
        <v>780</v>
      </c>
      <c r="C9" s="941"/>
      <c r="D9" s="793"/>
      <c r="E9" s="858" t="s">
        <v>950</v>
      </c>
    </row>
    <row r="10" spans="2:5" ht="19.5" customHeight="1" x14ac:dyDescent="0.2"/>
  </sheetData>
  <mergeCells count="2">
    <mergeCell ref="B3:C3"/>
    <mergeCell ref="B9:C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5153" r:id="rId3" name="Scroll Bar 1">
              <controlPr defaultSize="0" autoPict="0">
                <anchor moveWithCells="1">
                  <from>
                    <xdr:col>2</xdr:col>
                    <xdr:colOff>1104900</xdr:colOff>
                    <xdr:row>6</xdr:row>
                    <xdr:rowOff>28575</xdr:rowOff>
                  </from>
                  <to>
                    <xdr:col>2</xdr:col>
                    <xdr:colOff>1590675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H34"/>
  <sheetViews>
    <sheetView showGridLines="0" workbookViewId="0">
      <selection activeCell="F8" sqref="F8:F9"/>
    </sheetView>
  </sheetViews>
  <sheetFormatPr defaultRowHeight="15" customHeight="1" x14ac:dyDescent="0.2"/>
  <cols>
    <col min="1" max="1" width="5.7109375" style="1" customWidth="1"/>
    <col min="2" max="2" width="16" style="1" customWidth="1"/>
    <col min="3" max="4" width="10.28515625" style="1" customWidth="1"/>
    <col min="5" max="5" width="4" style="1" customWidth="1"/>
    <col min="6" max="6" width="18.28515625" style="1" customWidth="1"/>
    <col min="7" max="7" width="15.140625" style="1" customWidth="1"/>
    <col min="8" max="8" width="11.42578125" style="1" customWidth="1"/>
    <col min="9" max="9" width="5.85546875" style="1" customWidth="1"/>
    <col min="10" max="10" width="6.5703125" style="1" customWidth="1"/>
    <col min="11" max="14" width="9.140625" style="1"/>
    <col min="15" max="15" width="18.28515625" style="1" customWidth="1"/>
    <col min="16" max="16" width="5.85546875" style="1" customWidth="1"/>
    <col min="17" max="16384" width="9.140625" style="1"/>
  </cols>
  <sheetData>
    <row r="1" spans="2:8" ht="19.5" customHeight="1" x14ac:dyDescent="0.2"/>
    <row r="2" spans="2:8" ht="17.25" customHeight="1" x14ac:dyDescent="0.3">
      <c r="B2" s="98" t="s">
        <v>762</v>
      </c>
    </row>
    <row r="3" spans="2:8" ht="18" customHeight="1" x14ac:dyDescent="0.2">
      <c r="B3" s="942" t="s">
        <v>485</v>
      </c>
      <c r="C3" s="942"/>
    </row>
    <row r="4" spans="2:8" ht="15" customHeight="1" x14ac:dyDescent="0.25">
      <c r="B4" s="58" t="s">
        <v>484</v>
      </c>
    </row>
    <row r="5" spans="2:8" ht="15" customHeight="1" x14ac:dyDescent="0.25">
      <c r="B5" s="58" t="s">
        <v>763</v>
      </c>
    </row>
    <row r="6" spans="2:8" ht="6.75" customHeight="1" x14ac:dyDescent="0.2">
      <c r="B6" s="257"/>
    </row>
    <row r="7" spans="2:8" ht="15" customHeight="1" x14ac:dyDescent="0.2">
      <c r="B7" s="263" t="s">
        <v>243</v>
      </c>
      <c r="C7" s="264" t="s">
        <v>252</v>
      </c>
      <c r="D7" s="781" t="s">
        <v>253</v>
      </c>
      <c r="E7" s="782"/>
      <c r="F7" s="277" t="s">
        <v>36</v>
      </c>
      <c r="G7" s="258"/>
    </row>
    <row r="8" spans="2:8" ht="15" customHeight="1" x14ac:dyDescent="0.2">
      <c r="B8" s="265"/>
      <c r="C8" s="264" t="s">
        <v>764</v>
      </c>
      <c r="D8" s="265" t="s">
        <v>765</v>
      </c>
      <c r="E8" s="782"/>
      <c r="F8" s="276"/>
      <c r="G8" s="113" t="s">
        <v>951</v>
      </c>
    </row>
    <row r="9" spans="2:8" ht="15" customHeight="1" x14ac:dyDescent="0.2">
      <c r="B9" s="270" t="s">
        <v>188</v>
      </c>
      <c r="C9" s="271">
        <v>1450</v>
      </c>
      <c r="D9" s="272">
        <v>1350</v>
      </c>
      <c r="E9" s="783"/>
      <c r="F9" s="869"/>
      <c r="G9" s="113" t="s">
        <v>952</v>
      </c>
    </row>
    <row r="10" spans="2:8" ht="15" customHeight="1" x14ac:dyDescent="0.2">
      <c r="B10" s="168" t="s">
        <v>189</v>
      </c>
      <c r="C10" s="268">
        <v>1247</v>
      </c>
      <c r="D10" s="267">
        <v>1157</v>
      </c>
      <c r="E10" s="783"/>
    </row>
    <row r="11" spans="2:8" ht="15" customHeight="1" x14ac:dyDescent="0.2">
      <c r="B11" s="168" t="s">
        <v>190</v>
      </c>
      <c r="C11" s="268">
        <v>1020</v>
      </c>
      <c r="D11" s="267">
        <v>1450</v>
      </c>
      <c r="E11" s="783"/>
    </row>
    <row r="12" spans="2:8" ht="15" customHeight="1" x14ac:dyDescent="0.2">
      <c r="B12" s="168" t="s">
        <v>251</v>
      </c>
      <c r="C12" s="268">
        <v>985</v>
      </c>
      <c r="D12" s="267">
        <v>980</v>
      </c>
      <c r="E12" s="783"/>
      <c r="F12" s="6" t="s">
        <v>37</v>
      </c>
      <c r="G12" s="6"/>
      <c r="H12" s="6"/>
    </row>
    <row r="13" spans="2:8" ht="15" customHeight="1" thickBot="1" x14ac:dyDescent="0.25">
      <c r="B13" s="168" t="s">
        <v>192</v>
      </c>
      <c r="C13" s="268">
        <v>1780</v>
      </c>
      <c r="D13" s="267">
        <v>1690</v>
      </c>
      <c r="E13" s="783"/>
      <c r="F13" s="6"/>
      <c r="G13" s="6"/>
      <c r="H13" s="6"/>
    </row>
    <row r="14" spans="2:8" ht="15" customHeight="1" x14ac:dyDescent="0.2">
      <c r="B14" s="273" t="s">
        <v>193</v>
      </c>
      <c r="C14" s="274">
        <v>1450</v>
      </c>
      <c r="D14" s="275">
        <v>1070</v>
      </c>
      <c r="E14" s="783"/>
      <c r="F14" s="260"/>
      <c r="G14" s="260" t="s">
        <v>38</v>
      </c>
      <c r="H14" s="260" t="s">
        <v>39</v>
      </c>
    </row>
    <row r="15" spans="2:8" ht="15" customHeight="1" x14ac:dyDescent="0.2">
      <c r="B15" s="265" t="s">
        <v>101</v>
      </c>
      <c r="C15" s="269">
        <f>AVERAGE(C9:C14)</f>
        <v>1322</v>
      </c>
      <c r="D15" s="266">
        <f>AVERAGE(D9:D14)</f>
        <v>1282.8333333333333</v>
      </c>
      <c r="E15" s="783"/>
      <c r="F15" s="261" t="s">
        <v>27</v>
      </c>
      <c r="G15" s="261">
        <v>1322</v>
      </c>
      <c r="H15" s="261">
        <v>1282.8333333333333</v>
      </c>
    </row>
    <row r="16" spans="2:8" ht="15" customHeight="1" x14ac:dyDescent="0.2">
      <c r="F16" s="261" t="s">
        <v>40</v>
      </c>
      <c r="G16" s="261">
        <v>90586</v>
      </c>
      <c r="H16" s="261">
        <v>70216.166666666788</v>
      </c>
    </row>
    <row r="17" spans="6:8" ht="15" customHeight="1" x14ac:dyDescent="0.2">
      <c r="F17" s="261" t="s">
        <v>41</v>
      </c>
      <c r="G17" s="261">
        <v>6</v>
      </c>
      <c r="H17" s="261">
        <v>6</v>
      </c>
    </row>
    <row r="18" spans="6:8" ht="15" customHeight="1" x14ac:dyDescent="0.2">
      <c r="F18" s="261" t="s">
        <v>42</v>
      </c>
      <c r="G18" s="261">
        <v>5</v>
      </c>
      <c r="H18" s="261">
        <v>5</v>
      </c>
    </row>
    <row r="19" spans="6:8" ht="15" customHeight="1" x14ac:dyDescent="0.2">
      <c r="F19" s="261" t="s">
        <v>31</v>
      </c>
      <c r="G19" s="261">
        <v>1.2901017571926672</v>
      </c>
      <c r="H19" s="261"/>
    </row>
    <row r="20" spans="6:8" ht="15" customHeight="1" x14ac:dyDescent="0.2">
      <c r="F20" s="261" t="s">
        <v>43</v>
      </c>
      <c r="G20" s="261">
        <v>0.39333441561473936</v>
      </c>
      <c r="H20" s="261"/>
    </row>
    <row r="21" spans="6:8" ht="15" customHeight="1" thickBot="1" x14ac:dyDescent="0.25">
      <c r="F21" s="262" t="s">
        <v>44</v>
      </c>
      <c r="G21" s="262">
        <v>5.0503290577391979</v>
      </c>
      <c r="H21" s="262"/>
    </row>
    <row r="22" spans="6:8" ht="19.5" customHeight="1" x14ac:dyDescent="0.2">
      <c r="F22" s="36"/>
      <c r="G22" s="36"/>
      <c r="H22" s="36"/>
    </row>
    <row r="23" spans="6:8" ht="15" customHeight="1" x14ac:dyDescent="0.2">
      <c r="F23" s="36"/>
      <c r="G23" s="36"/>
      <c r="H23" s="36"/>
    </row>
    <row r="24" spans="6:8" ht="15" customHeight="1" x14ac:dyDescent="0.2">
      <c r="F24" s="36"/>
      <c r="G24" s="36"/>
      <c r="H24" s="36"/>
    </row>
    <row r="34" ht="19.5" customHeight="1" x14ac:dyDescent="0.2"/>
  </sheetData>
  <mergeCells count="1">
    <mergeCell ref="B3:C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0"/>
  <sheetViews>
    <sheetView showGridLines="0" workbookViewId="0">
      <selection activeCell="J11" sqref="J11"/>
    </sheetView>
  </sheetViews>
  <sheetFormatPr defaultRowHeight="15" x14ac:dyDescent="0.2"/>
  <cols>
    <col min="1" max="1" width="5.85546875" style="671" customWidth="1"/>
    <col min="2" max="2" width="5.42578125" style="671" customWidth="1"/>
    <col min="3" max="3" width="14" style="671" customWidth="1"/>
    <col min="4" max="4" width="0.7109375" style="671" customWidth="1"/>
    <col min="5" max="5" width="9.85546875" style="671" customWidth="1"/>
    <col min="6" max="6" width="6" style="671" customWidth="1"/>
    <col min="7" max="7" width="32.42578125" style="671" customWidth="1"/>
    <col min="8" max="8" width="10" style="671" customWidth="1"/>
    <col min="9" max="9" width="5.85546875" style="671" customWidth="1"/>
    <col min="10" max="16384" width="9.140625" style="671"/>
  </cols>
  <sheetData>
    <row r="1" spans="2:8" ht="19.5" customHeight="1" x14ac:dyDescent="0.2"/>
    <row r="2" spans="2:8" ht="18.75" x14ac:dyDescent="0.2">
      <c r="B2" s="540" t="s">
        <v>105</v>
      </c>
      <c r="C2" s="46"/>
      <c r="D2" s="46"/>
    </row>
    <row r="3" spans="2:8" ht="18" customHeight="1" x14ac:dyDescent="0.2">
      <c r="B3" s="878" t="s">
        <v>648</v>
      </c>
      <c r="C3" s="878"/>
      <c r="D3" s="878"/>
      <c r="E3" s="878"/>
      <c r="F3" s="878"/>
      <c r="G3" s="878"/>
      <c r="H3" s="878"/>
    </row>
    <row r="4" spans="2:8" x14ac:dyDescent="0.2">
      <c r="B4" s="7" t="s">
        <v>644</v>
      </c>
      <c r="C4" s="46"/>
      <c r="D4" s="46"/>
    </row>
    <row r="5" spans="2:8" x14ac:dyDescent="0.2">
      <c r="B5" s="8" t="s">
        <v>649</v>
      </c>
      <c r="C5" s="46"/>
      <c r="D5" s="46"/>
    </row>
    <row r="6" spans="2:8" ht="6.75" customHeight="1" x14ac:dyDescent="0.2">
      <c r="B6" s="6"/>
      <c r="C6" s="46"/>
      <c r="D6" s="46"/>
    </row>
    <row r="7" spans="2:8" ht="15.75" customHeight="1" x14ac:dyDescent="0.2">
      <c r="B7" s="675" t="s">
        <v>107</v>
      </c>
      <c r="C7" s="676" t="s">
        <v>187</v>
      </c>
      <c r="D7" s="881" t="s">
        <v>91</v>
      </c>
      <c r="E7" s="882"/>
      <c r="G7" s="681" t="s">
        <v>108</v>
      </c>
    </row>
    <row r="8" spans="2:8" ht="15.75" customHeight="1" x14ac:dyDescent="0.2">
      <c r="B8" s="677">
        <v>1</v>
      </c>
      <c r="C8" s="678" t="s">
        <v>188</v>
      </c>
      <c r="D8" s="684">
        <f>E8</f>
        <v>2150</v>
      </c>
      <c r="E8" s="680">
        <v>2150</v>
      </c>
      <c r="F8" s="691">
        <v>2000</v>
      </c>
      <c r="G8" s="683" t="s">
        <v>647</v>
      </c>
      <c r="H8" s="694" t="str">
        <f>"&gt;="&amp;F8</f>
        <v>&gt;=2000</v>
      </c>
    </row>
    <row r="9" spans="2:8" ht="15.75" customHeight="1" x14ac:dyDescent="0.2">
      <c r="B9" s="677">
        <v>2</v>
      </c>
      <c r="C9" s="679" t="s">
        <v>189</v>
      </c>
      <c r="D9" s="684">
        <f t="shared" ref="D9:D19" si="0">E9</f>
        <v>2950</v>
      </c>
      <c r="E9" s="680">
        <v>2950</v>
      </c>
      <c r="F9" s="697">
        <v>2500</v>
      </c>
      <c r="G9" s="693" t="s">
        <v>650</v>
      </c>
      <c r="H9" s="695" t="str">
        <f>"&lt;="&amp;F9</f>
        <v>&lt;=2500</v>
      </c>
    </row>
    <row r="10" spans="2:8" ht="15.75" customHeight="1" x14ac:dyDescent="0.2">
      <c r="B10" s="677">
        <v>3</v>
      </c>
      <c r="C10" s="679" t="s">
        <v>190</v>
      </c>
      <c r="D10" s="684">
        <f t="shared" si="0"/>
        <v>3250</v>
      </c>
      <c r="E10" s="680">
        <v>3250</v>
      </c>
      <c r="G10" s="692" t="s">
        <v>109</v>
      </c>
      <c r="H10" s="696"/>
    </row>
    <row r="11" spans="2:8" x14ac:dyDescent="0.2">
      <c r="B11" s="677">
        <v>4</v>
      </c>
      <c r="C11" s="679" t="s">
        <v>191</v>
      </c>
      <c r="D11" s="684">
        <f t="shared" si="0"/>
        <v>1780</v>
      </c>
      <c r="E11" s="680">
        <v>1780</v>
      </c>
      <c r="G11" s="688"/>
      <c r="H11" s="698" t="s">
        <v>904</v>
      </c>
    </row>
    <row r="12" spans="2:8" x14ac:dyDescent="0.2">
      <c r="B12" s="677">
        <v>5</v>
      </c>
      <c r="C12" s="679" t="s">
        <v>192</v>
      </c>
      <c r="D12" s="684">
        <f t="shared" si="0"/>
        <v>1850</v>
      </c>
      <c r="E12" s="680">
        <v>1850</v>
      </c>
      <c r="G12" s="688"/>
      <c r="H12" s="687"/>
    </row>
    <row r="13" spans="2:8" x14ac:dyDescent="0.2">
      <c r="B13" s="677">
        <v>6</v>
      </c>
      <c r="C13" s="679" t="s">
        <v>193</v>
      </c>
      <c r="D13" s="684">
        <f t="shared" si="0"/>
        <v>2750</v>
      </c>
      <c r="E13" s="680">
        <v>2750</v>
      </c>
      <c r="G13" s="688"/>
      <c r="H13" s="687"/>
    </row>
    <row r="14" spans="2:8" x14ac:dyDescent="0.2">
      <c r="B14" s="677">
        <v>7</v>
      </c>
      <c r="C14" s="679" t="s">
        <v>194</v>
      </c>
      <c r="D14" s="684">
        <f t="shared" si="0"/>
        <v>3500</v>
      </c>
      <c r="E14" s="680">
        <v>3500</v>
      </c>
      <c r="G14" s="688"/>
      <c r="H14" s="687"/>
    </row>
    <row r="15" spans="2:8" x14ac:dyDescent="0.2">
      <c r="B15" s="677">
        <v>8</v>
      </c>
      <c r="C15" s="679" t="s">
        <v>195</v>
      </c>
      <c r="D15" s="684">
        <f t="shared" si="0"/>
        <v>1950</v>
      </c>
      <c r="E15" s="680">
        <v>1950</v>
      </c>
      <c r="G15" s="688"/>
      <c r="H15" s="687"/>
    </row>
    <row r="16" spans="2:8" x14ac:dyDescent="0.2">
      <c r="B16" s="677">
        <v>9</v>
      </c>
      <c r="C16" s="679" t="s">
        <v>196</v>
      </c>
      <c r="D16" s="684">
        <f t="shared" si="0"/>
        <v>1850</v>
      </c>
      <c r="E16" s="680">
        <v>1850</v>
      </c>
      <c r="G16" s="690"/>
      <c r="H16" s="687"/>
    </row>
    <row r="17" spans="2:7" x14ac:dyDescent="0.2">
      <c r="B17" s="677">
        <v>10</v>
      </c>
      <c r="C17" s="679" t="s">
        <v>197</v>
      </c>
      <c r="D17" s="684">
        <f t="shared" si="0"/>
        <v>2180</v>
      </c>
      <c r="E17" s="680">
        <v>2180</v>
      </c>
      <c r="G17" s="672"/>
    </row>
    <row r="18" spans="2:7" x14ac:dyDescent="0.2">
      <c r="B18" s="677">
        <v>11</v>
      </c>
      <c r="C18" s="679" t="s">
        <v>198</v>
      </c>
      <c r="D18" s="684">
        <f t="shared" si="0"/>
        <v>2500</v>
      </c>
      <c r="E18" s="680">
        <v>2500</v>
      </c>
      <c r="G18" s="673"/>
    </row>
    <row r="19" spans="2:7" ht="15.75" customHeight="1" x14ac:dyDescent="0.2">
      <c r="B19" s="677">
        <v>12</v>
      </c>
      <c r="C19" s="679" t="s">
        <v>199</v>
      </c>
      <c r="D19" s="684">
        <f t="shared" si="0"/>
        <v>3520</v>
      </c>
      <c r="E19" s="680">
        <v>3520</v>
      </c>
      <c r="G19" s="673"/>
    </row>
    <row r="20" spans="2:7" ht="19.5" customHeight="1" x14ac:dyDescent="0.2">
      <c r="G20" s="674"/>
    </row>
  </sheetData>
  <mergeCells count="2">
    <mergeCell ref="D7:E7"/>
    <mergeCell ref="B3:H3"/>
  </mergeCells>
  <conditionalFormatting sqref="D8:D19">
    <cfRule type="cellIs" dxfId="18" priority="1" operator="between">
      <formula>$F$8</formula>
      <formula>$F$9</formula>
    </cfRule>
  </conditionalFormatting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0593" r:id="rId4" name="Scroll Bar 1">
              <controlPr defaultSize="0" autoPict="0">
                <anchor moveWithCells="1">
                  <from>
                    <xdr:col>6</xdr:col>
                    <xdr:colOff>1590675</xdr:colOff>
                    <xdr:row>7</xdr:row>
                    <xdr:rowOff>19050</xdr:rowOff>
                  </from>
                  <to>
                    <xdr:col>6</xdr:col>
                    <xdr:colOff>2076450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94" r:id="rId5" name="Scroll Bar 2">
              <controlPr defaultSize="0" autoPict="0">
                <anchor moveWithCells="1">
                  <from>
                    <xdr:col>6</xdr:col>
                    <xdr:colOff>1590675</xdr:colOff>
                    <xdr:row>8</xdr:row>
                    <xdr:rowOff>9525</xdr:rowOff>
                  </from>
                  <to>
                    <xdr:col>6</xdr:col>
                    <xdr:colOff>2076450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F18"/>
  <sheetViews>
    <sheetView showGridLines="0" workbookViewId="0">
      <selection activeCell="C17" sqref="C17"/>
    </sheetView>
  </sheetViews>
  <sheetFormatPr defaultRowHeight="15" customHeight="1" x14ac:dyDescent="0.2"/>
  <cols>
    <col min="1" max="1" width="6" style="1" customWidth="1"/>
    <col min="2" max="2" width="10.28515625" style="1" customWidth="1"/>
    <col min="3" max="3" width="9.7109375" style="1" customWidth="1"/>
    <col min="4" max="4" width="6.85546875" style="1" customWidth="1"/>
    <col min="5" max="5" width="9.7109375" style="1" customWidth="1"/>
    <col min="6" max="6" width="14.42578125" style="1" customWidth="1"/>
    <col min="7" max="7" width="5.85546875" style="1" customWidth="1"/>
    <col min="8" max="16384" width="9.140625" style="1"/>
  </cols>
  <sheetData>
    <row r="1" spans="2:6" ht="19.5" customHeight="1" x14ac:dyDescent="0.2"/>
    <row r="2" spans="2:6" ht="18" customHeight="1" x14ac:dyDescent="0.2">
      <c r="B2" s="13" t="s">
        <v>126</v>
      </c>
    </row>
    <row r="3" spans="2:6" ht="18" customHeight="1" x14ac:dyDescent="0.2">
      <c r="B3" s="942" t="s">
        <v>428</v>
      </c>
      <c r="C3" s="942"/>
      <c r="D3" s="942"/>
      <c r="E3" s="942"/>
      <c r="F3" s="942"/>
    </row>
    <row r="4" spans="2:6" ht="15" customHeight="1" x14ac:dyDescent="0.2">
      <c r="B4" s="7" t="s">
        <v>427</v>
      </c>
    </row>
    <row r="5" spans="2:6" ht="6.75" customHeight="1" x14ac:dyDescent="0.2">
      <c r="B5" s="74"/>
    </row>
    <row r="6" spans="2:6" ht="15" customHeight="1" x14ac:dyDescent="0.2">
      <c r="B6" s="880" t="s">
        <v>243</v>
      </c>
      <c r="C6" s="880"/>
    </row>
    <row r="7" spans="2:6" ht="15" customHeight="1" x14ac:dyDescent="0.2">
      <c r="B7" s="235" t="s">
        <v>244</v>
      </c>
      <c r="C7" s="236" t="s">
        <v>245</v>
      </c>
    </row>
    <row r="8" spans="2:6" ht="15" customHeight="1" x14ac:dyDescent="0.2">
      <c r="B8" s="233">
        <v>2008</v>
      </c>
      <c r="C8" s="234">
        <v>147500</v>
      </c>
    </row>
    <row r="9" spans="2:6" ht="15" customHeight="1" x14ac:dyDescent="0.2">
      <c r="B9" s="233">
        <f>B8+1</f>
        <v>2009</v>
      </c>
      <c r="C9" s="234">
        <v>156950</v>
      </c>
    </row>
    <row r="10" spans="2:6" x14ac:dyDescent="0.2">
      <c r="B10" s="233">
        <f t="shared" ref="B10:B17" si="0">B9+1</f>
        <v>2010</v>
      </c>
      <c r="C10" s="234">
        <v>193250</v>
      </c>
    </row>
    <row r="11" spans="2:6" x14ac:dyDescent="0.2">
      <c r="B11" s="233">
        <f t="shared" si="0"/>
        <v>2011</v>
      </c>
      <c r="C11" s="234">
        <v>215000</v>
      </c>
    </row>
    <row r="12" spans="2:6" x14ac:dyDescent="0.2">
      <c r="B12" s="233">
        <f t="shared" si="0"/>
        <v>2012</v>
      </c>
      <c r="C12" s="234">
        <v>226750</v>
      </c>
    </row>
    <row r="13" spans="2:6" x14ac:dyDescent="0.2">
      <c r="B13" s="233">
        <f t="shared" si="0"/>
        <v>2013</v>
      </c>
      <c r="C13" s="234">
        <v>221500</v>
      </c>
    </row>
    <row r="14" spans="2:6" x14ac:dyDescent="0.2">
      <c r="B14" s="233">
        <f t="shared" si="0"/>
        <v>2014</v>
      </c>
      <c r="C14" s="234">
        <v>237900</v>
      </c>
    </row>
    <row r="15" spans="2:6" x14ac:dyDescent="0.2">
      <c r="B15" s="233">
        <f t="shared" si="0"/>
        <v>2015</v>
      </c>
      <c r="C15" s="234">
        <v>275000</v>
      </c>
    </row>
    <row r="16" spans="2:6" ht="15" customHeight="1" x14ac:dyDescent="0.2">
      <c r="B16" s="233">
        <f t="shared" si="0"/>
        <v>2016</v>
      </c>
      <c r="C16" s="234">
        <v>310000</v>
      </c>
    </row>
    <row r="17" spans="2:4" ht="15" customHeight="1" x14ac:dyDescent="0.2">
      <c r="B17" s="166">
        <f t="shared" si="0"/>
        <v>2017</v>
      </c>
      <c r="C17" s="237"/>
      <c r="D17" s="41" t="s">
        <v>953</v>
      </c>
    </row>
    <row r="18" spans="2:4" ht="19.5" customHeight="1" x14ac:dyDescent="0.2">
      <c r="C18" s="232"/>
    </row>
  </sheetData>
  <mergeCells count="2">
    <mergeCell ref="B6:C6"/>
    <mergeCell ref="B3:F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showGridLines="0" workbookViewId="0">
      <selection activeCell="F16" sqref="F16:F19"/>
    </sheetView>
  </sheetViews>
  <sheetFormatPr defaultRowHeight="15" x14ac:dyDescent="0.2"/>
  <cols>
    <col min="1" max="1" width="5.85546875" style="6" customWidth="1"/>
    <col min="2" max="2" width="10.140625" style="6" bestFit="1" customWidth="1"/>
    <col min="3" max="4" width="9.140625" style="6"/>
    <col min="5" max="5" width="10.42578125" style="6" customWidth="1"/>
    <col min="6" max="6" width="13.85546875" style="6" bestFit="1" customWidth="1"/>
    <col min="7" max="8" width="10.140625" style="6" customWidth="1"/>
    <col min="9" max="9" width="12.28515625" style="6" customWidth="1"/>
    <col min="10" max="10" width="10.42578125" style="6" customWidth="1"/>
    <col min="11" max="11" width="5.85546875" style="6" customWidth="1"/>
    <col min="12" max="16384" width="9.140625" style="6"/>
  </cols>
  <sheetData>
    <row r="1" spans="2:10" ht="19.5" customHeight="1" x14ac:dyDescent="0.2"/>
    <row r="2" spans="2:10" ht="18.75" x14ac:dyDescent="0.2">
      <c r="B2" s="830" t="s">
        <v>842</v>
      </c>
    </row>
    <row r="3" spans="2:10" ht="17.25" customHeight="1" x14ac:dyDescent="0.2">
      <c r="B3" s="883" t="s">
        <v>843</v>
      </c>
      <c r="C3" s="883"/>
      <c r="D3" s="883"/>
      <c r="E3" s="883"/>
      <c r="F3" s="883"/>
      <c r="G3" s="883"/>
      <c r="H3" s="883"/>
      <c r="I3" s="883"/>
      <c r="J3" s="836"/>
    </row>
    <row r="4" spans="2:10" x14ac:dyDescent="0.25">
      <c r="B4" s="58" t="s">
        <v>845</v>
      </c>
    </row>
    <row r="5" spans="2:10" x14ac:dyDescent="0.25">
      <c r="B5" s="58" t="s">
        <v>844</v>
      </c>
    </row>
    <row r="6" spans="2:10" ht="6.75" customHeight="1" x14ac:dyDescent="0.2"/>
    <row r="7" spans="2:10" ht="15" customHeight="1" x14ac:dyDescent="0.2">
      <c r="B7" s="837" t="s">
        <v>846</v>
      </c>
      <c r="D7" s="829" t="s">
        <v>187</v>
      </c>
      <c r="E7" s="381" t="s">
        <v>243</v>
      </c>
      <c r="F7" s="829" t="s">
        <v>847</v>
      </c>
    </row>
    <row r="8" spans="2:10" x14ac:dyDescent="0.2">
      <c r="D8" s="233">
        <v>1</v>
      </c>
      <c r="E8" s="838">
        <v>412</v>
      </c>
    </row>
    <row r="9" spans="2:10" x14ac:dyDescent="0.2">
      <c r="D9" s="233">
        <v>2</v>
      </c>
      <c r="E9" s="838">
        <v>502</v>
      </c>
    </row>
    <row r="10" spans="2:10" x14ac:dyDescent="0.2">
      <c r="D10" s="233">
        <v>3</v>
      </c>
      <c r="E10" s="838">
        <v>629</v>
      </c>
    </row>
    <row r="11" spans="2:10" x14ac:dyDescent="0.2">
      <c r="D11" s="233">
        <v>4</v>
      </c>
      <c r="E11" s="838">
        <v>579</v>
      </c>
    </row>
    <row r="12" spans="2:10" x14ac:dyDescent="0.2">
      <c r="D12" s="233">
        <v>5</v>
      </c>
      <c r="E12" s="838">
        <v>633</v>
      </c>
    </row>
    <row r="13" spans="2:10" x14ac:dyDescent="0.2">
      <c r="D13" s="233">
        <v>6</v>
      </c>
      <c r="E13" s="838">
        <v>702</v>
      </c>
    </row>
    <row r="14" spans="2:10" x14ac:dyDescent="0.2">
      <c r="D14" s="233">
        <v>7</v>
      </c>
      <c r="E14" s="838">
        <v>759</v>
      </c>
    </row>
    <row r="15" spans="2:10" x14ac:dyDescent="0.2">
      <c r="D15" s="233">
        <v>8</v>
      </c>
      <c r="E15" s="838">
        <v>809</v>
      </c>
      <c r="F15" s="840">
        <f>E15</f>
        <v>809</v>
      </c>
    </row>
    <row r="16" spans="2:10" x14ac:dyDescent="0.2">
      <c r="D16" s="233">
        <v>9</v>
      </c>
      <c r="E16" s="835"/>
      <c r="F16" s="839"/>
      <c r="G16" s="185" t="s">
        <v>954</v>
      </c>
    </row>
    <row r="17" spans="3:7" x14ac:dyDescent="0.2">
      <c r="D17" s="233">
        <v>10</v>
      </c>
      <c r="E17" s="835"/>
      <c r="F17" s="839"/>
      <c r="G17" s="7" t="s">
        <v>881</v>
      </c>
    </row>
    <row r="18" spans="3:7" x14ac:dyDescent="0.2">
      <c r="D18" s="233">
        <v>11</v>
      </c>
      <c r="E18" s="835"/>
      <c r="F18" s="839"/>
    </row>
    <row r="19" spans="3:7" x14ac:dyDescent="0.2">
      <c r="D19" s="233">
        <v>12</v>
      </c>
      <c r="E19" s="835"/>
      <c r="F19" s="839"/>
    </row>
    <row r="20" spans="3:7" ht="19.5" customHeight="1" x14ac:dyDescent="0.2">
      <c r="C20" s="834"/>
    </row>
    <row r="21" spans="3:7" x14ac:dyDescent="0.2">
      <c r="C21" s="834"/>
    </row>
    <row r="22" spans="3:7" x14ac:dyDescent="0.2">
      <c r="C22" s="834"/>
    </row>
    <row r="23" spans="3:7" x14ac:dyDescent="0.2">
      <c r="C23" s="834"/>
    </row>
    <row r="24" spans="3:7" x14ac:dyDescent="0.2">
      <c r="C24" s="834"/>
    </row>
    <row r="25" spans="3:7" x14ac:dyDescent="0.2">
      <c r="C25" s="834"/>
    </row>
    <row r="26" spans="3:7" x14ac:dyDescent="0.2">
      <c r="C26" s="834"/>
    </row>
    <row r="27" spans="3:7" x14ac:dyDescent="0.2">
      <c r="C27" s="834"/>
    </row>
    <row r="28" spans="3:7" x14ac:dyDescent="0.2">
      <c r="C28" s="834"/>
    </row>
    <row r="29" spans="3:7" x14ac:dyDescent="0.2">
      <c r="C29" s="834"/>
    </row>
    <row r="30" spans="3:7" x14ac:dyDescent="0.2">
      <c r="C30" s="834"/>
    </row>
    <row r="31" spans="3:7" x14ac:dyDescent="0.2">
      <c r="C31" s="834"/>
    </row>
    <row r="32" spans="3:7" x14ac:dyDescent="0.2">
      <c r="C32" s="834"/>
    </row>
    <row r="33" spans="3:3" x14ac:dyDescent="0.2">
      <c r="C33" s="834"/>
    </row>
    <row r="34" spans="3:3" x14ac:dyDescent="0.2">
      <c r="C34" s="834"/>
    </row>
    <row r="35" spans="3:3" x14ac:dyDescent="0.2">
      <c r="C35" s="834"/>
    </row>
    <row r="36" spans="3:3" x14ac:dyDescent="0.2">
      <c r="C36" s="834"/>
    </row>
    <row r="37" spans="3:3" x14ac:dyDescent="0.2">
      <c r="C37" s="834"/>
    </row>
  </sheetData>
  <mergeCells count="1">
    <mergeCell ref="B3:I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6"/>
  <sheetViews>
    <sheetView showGridLines="0" topLeftCell="A7" workbookViewId="0">
      <selection activeCell="F15" sqref="F15:H18"/>
    </sheetView>
  </sheetViews>
  <sheetFormatPr defaultRowHeight="15" x14ac:dyDescent="0.2"/>
  <cols>
    <col min="1" max="1" width="5.85546875" style="6" customWidth="1"/>
    <col min="2" max="2" width="7.7109375" style="6" customWidth="1"/>
    <col min="3" max="3" width="14.140625" style="6" customWidth="1"/>
    <col min="4" max="4" width="9.140625" style="6"/>
    <col min="5" max="5" width="10.42578125" style="6" customWidth="1"/>
    <col min="6" max="6" width="13.85546875" style="6" bestFit="1" customWidth="1"/>
    <col min="7" max="7" width="15.5703125" style="6" bestFit="1" customWidth="1"/>
    <col min="8" max="8" width="14" style="6" customWidth="1"/>
    <col min="9" max="9" width="5.85546875" style="6" customWidth="1"/>
    <col min="10" max="16384" width="9.140625" style="6"/>
  </cols>
  <sheetData>
    <row r="1" spans="2:8" ht="19.5" customHeight="1" x14ac:dyDescent="0.2"/>
    <row r="2" spans="2:8" ht="18.75" x14ac:dyDescent="0.2">
      <c r="B2" s="830" t="s">
        <v>848</v>
      </c>
    </row>
    <row r="3" spans="2:8" ht="30.75" customHeight="1" x14ac:dyDescent="0.2">
      <c r="B3" s="943" t="s">
        <v>852</v>
      </c>
      <c r="C3" s="944"/>
      <c r="D3" s="944"/>
      <c r="E3" s="944"/>
      <c r="F3" s="944"/>
      <c r="G3" s="944"/>
      <c r="H3" s="836"/>
    </row>
    <row r="4" spans="2:8" x14ac:dyDescent="0.2">
      <c r="B4" s="7" t="s">
        <v>849</v>
      </c>
    </row>
    <row r="5" spans="2:8" ht="6.75" customHeight="1" x14ac:dyDescent="0.2"/>
    <row r="6" spans="2:8" x14ac:dyDescent="0.2">
      <c r="B6" s="837" t="s">
        <v>846</v>
      </c>
      <c r="D6" s="829" t="s">
        <v>187</v>
      </c>
      <c r="E6" s="381" t="s">
        <v>243</v>
      </c>
      <c r="F6" s="828" t="s">
        <v>847</v>
      </c>
      <c r="G6" s="381" t="s">
        <v>851</v>
      </c>
      <c r="H6" s="829" t="s">
        <v>850</v>
      </c>
    </row>
    <row r="7" spans="2:8" x14ac:dyDescent="0.2">
      <c r="D7" s="233">
        <v>1</v>
      </c>
      <c r="E7" s="838">
        <v>412</v>
      </c>
      <c r="F7" s="841"/>
      <c r="G7" s="842"/>
      <c r="H7" s="841"/>
    </row>
    <row r="8" spans="2:8" x14ac:dyDescent="0.2">
      <c r="D8" s="233">
        <v>2</v>
      </c>
      <c r="E8" s="838">
        <v>502</v>
      </c>
      <c r="F8" s="841"/>
      <c r="G8" s="842"/>
      <c r="H8" s="841"/>
    </row>
    <row r="9" spans="2:8" x14ac:dyDescent="0.2">
      <c r="D9" s="233">
        <v>3</v>
      </c>
      <c r="E9" s="838">
        <v>629</v>
      </c>
      <c r="F9" s="841"/>
      <c r="G9" s="842"/>
      <c r="H9" s="841"/>
    </row>
    <row r="10" spans="2:8" x14ac:dyDescent="0.2">
      <c r="D10" s="233">
        <v>4</v>
      </c>
      <c r="E10" s="838">
        <v>579</v>
      </c>
      <c r="F10" s="841"/>
      <c r="G10" s="842"/>
      <c r="H10" s="841"/>
    </row>
    <row r="11" spans="2:8" x14ac:dyDescent="0.2">
      <c r="D11" s="233">
        <v>5</v>
      </c>
      <c r="E11" s="838">
        <v>633</v>
      </c>
      <c r="F11" s="841"/>
      <c r="G11" s="842"/>
      <c r="H11" s="841"/>
    </row>
    <row r="12" spans="2:8" x14ac:dyDescent="0.2">
      <c r="D12" s="233">
        <v>6</v>
      </c>
      <c r="E12" s="838">
        <v>702</v>
      </c>
      <c r="F12" s="841"/>
      <c r="G12" s="842"/>
      <c r="H12" s="841"/>
    </row>
    <row r="13" spans="2:8" x14ac:dyDescent="0.2">
      <c r="D13" s="233">
        <v>7</v>
      </c>
      <c r="E13" s="838">
        <v>759</v>
      </c>
      <c r="F13" s="841"/>
      <c r="G13" s="842"/>
      <c r="H13" s="841"/>
    </row>
    <row r="14" spans="2:8" x14ac:dyDescent="0.2">
      <c r="D14" s="233">
        <v>8</v>
      </c>
      <c r="E14" s="838">
        <v>809</v>
      </c>
      <c r="F14" s="840">
        <v>809</v>
      </c>
      <c r="G14" s="838">
        <f t="shared" ref="G14:H14" si="0">F14</f>
        <v>809</v>
      </c>
      <c r="H14" s="840">
        <f t="shared" si="0"/>
        <v>809</v>
      </c>
    </row>
    <row r="15" spans="2:8" x14ac:dyDescent="0.2">
      <c r="D15" s="233">
        <v>9</v>
      </c>
      <c r="E15" s="842"/>
      <c r="F15" s="843"/>
      <c r="G15" s="844"/>
      <c r="H15" s="845"/>
    </row>
    <row r="16" spans="2:8" x14ac:dyDescent="0.2">
      <c r="D16" s="233">
        <v>10</v>
      </c>
      <c r="E16" s="842"/>
      <c r="F16" s="843"/>
      <c r="G16" s="846"/>
      <c r="H16" s="845"/>
    </row>
    <row r="17" spans="2:8" x14ac:dyDescent="0.2">
      <c r="D17" s="233">
        <v>11</v>
      </c>
      <c r="E17" s="842"/>
      <c r="F17" s="843"/>
      <c r="G17" s="846"/>
      <c r="H17" s="845"/>
    </row>
    <row r="18" spans="2:8" x14ac:dyDescent="0.2">
      <c r="D18" s="233">
        <v>12</v>
      </c>
      <c r="E18" s="842"/>
      <c r="F18" s="843"/>
      <c r="G18" s="846"/>
      <c r="H18" s="845"/>
    </row>
    <row r="19" spans="2:8" ht="6.75" customHeight="1" x14ac:dyDescent="0.2">
      <c r="C19" s="834"/>
    </row>
    <row r="20" spans="2:8" x14ac:dyDescent="0.2">
      <c r="B20" s="831" t="s">
        <v>367</v>
      </c>
      <c r="C20" s="945" t="s">
        <v>368</v>
      </c>
      <c r="D20" s="946"/>
      <c r="E20" s="946"/>
      <c r="F20" s="946"/>
      <c r="G20" s="946"/>
    </row>
    <row r="21" spans="2:8" x14ac:dyDescent="0.2">
      <c r="B21" s="233" t="s">
        <v>853</v>
      </c>
      <c r="C21" s="847" t="s">
        <v>955</v>
      </c>
      <c r="D21" s="167"/>
      <c r="E21" s="167"/>
      <c r="F21" s="167"/>
      <c r="G21" s="167"/>
    </row>
    <row r="22" spans="2:8" x14ac:dyDescent="0.2">
      <c r="B22" s="233" t="s">
        <v>854</v>
      </c>
      <c r="C22" s="847" t="s">
        <v>956</v>
      </c>
      <c r="D22" s="167"/>
      <c r="E22" s="167"/>
      <c r="F22" s="167"/>
      <c r="G22" s="167"/>
    </row>
    <row r="23" spans="2:8" x14ac:dyDescent="0.2">
      <c r="B23" s="233" t="s">
        <v>855</v>
      </c>
      <c r="C23" s="847" t="s">
        <v>957</v>
      </c>
      <c r="D23" s="167"/>
      <c r="E23" s="167"/>
      <c r="F23" s="167"/>
      <c r="G23" s="167"/>
    </row>
    <row r="24" spans="2:8" ht="19.5" customHeight="1" x14ac:dyDescent="0.2">
      <c r="C24" s="834"/>
    </row>
    <row r="25" spans="2:8" x14ac:dyDescent="0.2">
      <c r="C25" s="834"/>
    </row>
    <row r="26" spans="2:8" x14ac:dyDescent="0.2">
      <c r="C26" s="834"/>
    </row>
    <row r="27" spans="2:8" x14ac:dyDescent="0.2">
      <c r="C27" s="834"/>
    </row>
    <row r="28" spans="2:8" x14ac:dyDescent="0.2">
      <c r="C28" s="834"/>
    </row>
    <row r="29" spans="2:8" x14ac:dyDescent="0.2">
      <c r="C29" s="834"/>
    </row>
    <row r="30" spans="2:8" x14ac:dyDescent="0.2">
      <c r="C30" s="834"/>
    </row>
    <row r="31" spans="2:8" x14ac:dyDescent="0.2">
      <c r="C31" s="834"/>
    </row>
    <row r="32" spans="2:8" x14ac:dyDescent="0.2">
      <c r="C32" s="834"/>
    </row>
    <row r="33" spans="3:3" x14ac:dyDescent="0.2">
      <c r="C33" s="834"/>
    </row>
    <row r="34" spans="3:3" x14ac:dyDescent="0.2">
      <c r="C34" s="834"/>
    </row>
    <row r="35" spans="3:3" x14ac:dyDescent="0.2">
      <c r="C35" s="834"/>
    </row>
    <row r="36" spans="3:3" x14ac:dyDescent="0.2">
      <c r="C36" s="834"/>
    </row>
  </sheetData>
  <mergeCells count="2">
    <mergeCell ref="B3:G3"/>
    <mergeCell ref="C20:G20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8"/>
  <sheetViews>
    <sheetView showGridLines="0" workbookViewId="0">
      <selection activeCell="H7" sqref="H7:H12"/>
    </sheetView>
  </sheetViews>
  <sheetFormatPr defaultRowHeight="15" customHeight="1" x14ac:dyDescent="0.2"/>
  <cols>
    <col min="1" max="2" width="5.85546875" style="238" customWidth="1"/>
    <col min="3" max="3" width="13.7109375" style="238" customWidth="1"/>
    <col min="4" max="4" width="9.42578125" style="238" customWidth="1"/>
    <col min="5" max="5" width="4.42578125" style="238" customWidth="1"/>
    <col min="6" max="6" width="7.42578125" style="238" customWidth="1"/>
    <col min="7" max="7" width="8.5703125" style="238" customWidth="1"/>
    <col min="8" max="8" width="13.28515625" style="238" customWidth="1"/>
    <col min="9" max="9" width="4.5703125" style="238" customWidth="1"/>
    <col min="10" max="10" width="39" style="238" customWidth="1"/>
    <col min="11" max="11" width="5.85546875" style="238" customWidth="1"/>
    <col min="12" max="16384" width="9.140625" style="238"/>
  </cols>
  <sheetData>
    <row r="1" spans="2:10" ht="19.5" customHeight="1" x14ac:dyDescent="0.2"/>
    <row r="2" spans="2:10" ht="15" customHeight="1" x14ac:dyDescent="0.3">
      <c r="B2" s="239" t="s">
        <v>127</v>
      </c>
    </row>
    <row r="3" spans="2:10" ht="18" customHeight="1" x14ac:dyDescent="0.2">
      <c r="B3" s="947" t="s">
        <v>483</v>
      </c>
      <c r="C3" s="947"/>
      <c r="D3" s="947"/>
      <c r="E3" s="947"/>
      <c r="F3" s="947"/>
      <c r="G3" s="947"/>
    </row>
    <row r="4" spans="2:10" ht="15" customHeight="1" x14ac:dyDescent="0.25">
      <c r="B4" s="2" t="s">
        <v>482</v>
      </c>
    </row>
    <row r="5" spans="2:10" ht="6.75" customHeight="1" x14ac:dyDescent="0.3">
      <c r="B5" s="239"/>
    </row>
    <row r="6" spans="2:10" ht="15" customHeight="1" x14ac:dyDescent="0.2">
      <c r="B6" s="948" t="s">
        <v>47</v>
      </c>
      <c r="C6" s="949" t="s">
        <v>246</v>
      </c>
      <c r="D6" s="950"/>
      <c r="E6" s="240"/>
      <c r="F6" s="241" t="s">
        <v>248</v>
      </c>
      <c r="G6" s="242" t="s">
        <v>249</v>
      </c>
      <c r="H6" s="241" t="s">
        <v>250</v>
      </c>
    </row>
    <row r="7" spans="2:10" s="251" customFormat="1" ht="15" customHeight="1" x14ac:dyDescent="0.2">
      <c r="B7" s="948"/>
      <c r="C7" s="244" t="s">
        <v>430</v>
      </c>
      <c r="D7" s="245" t="s">
        <v>247</v>
      </c>
      <c r="E7" s="246"/>
      <c r="F7" s="247"/>
      <c r="G7" s="248">
        <v>0</v>
      </c>
      <c r="H7" s="249"/>
      <c r="I7" s="857" t="s">
        <v>958</v>
      </c>
    </row>
    <row r="8" spans="2:10" s="251" customFormat="1" ht="15" customHeight="1" x14ac:dyDescent="0.2">
      <c r="B8" s="252">
        <v>1</v>
      </c>
      <c r="C8" s="248" t="s">
        <v>431</v>
      </c>
      <c r="D8" s="253">
        <v>69</v>
      </c>
      <c r="E8" s="246"/>
      <c r="F8" s="247" t="s">
        <v>160</v>
      </c>
      <c r="G8" s="248">
        <v>59</v>
      </c>
      <c r="H8" s="249"/>
    </row>
    <row r="9" spans="2:10" s="251" customFormat="1" ht="15" customHeight="1" x14ac:dyDescent="0.2">
      <c r="B9" s="252">
        <v>2</v>
      </c>
      <c r="C9" s="248" t="s">
        <v>432</v>
      </c>
      <c r="D9" s="253">
        <v>72</v>
      </c>
      <c r="E9" s="246"/>
      <c r="F9" s="247" t="s">
        <v>32</v>
      </c>
      <c r="G9" s="248">
        <v>73</v>
      </c>
      <c r="H9" s="249"/>
      <c r="J9" s="243" t="s">
        <v>429</v>
      </c>
    </row>
    <row r="10" spans="2:10" s="251" customFormat="1" ht="15" customHeight="1" x14ac:dyDescent="0.2">
      <c r="B10" s="252">
        <v>3</v>
      </c>
      <c r="C10" s="248" t="s">
        <v>434</v>
      </c>
      <c r="D10" s="253">
        <v>84</v>
      </c>
      <c r="E10" s="246"/>
      <c r="F10" s="247" t="s">
        <v>33</v>
      </c>
      <c r="G10" s="248">
        <v>85</v>
      </c>
      <c r="H10" s="249"/>
      <c r="J10" s="246" t="s">
        <v>638</v>
      </c>
    </row>
    <row r="11" spans="2:10" s="251" customFormat="1" ht="15" customHeight="1" x14ac:dyDescent="0.2">
      <c r="B11" s="252">
        <v>4</v>
      </c>
      <c r="C11" s="248" t="s">
        <v>435</v>
      </c>
      <c r="D11" s="253">
        <v>49</v>
      </c>
      <c r="E11" s="246"/>
      <c r="F11" s="247" t="s">
        <v>34</v>
      </c>
      <c r="G11" s="248">
        <v>95</v>
      </c>
      <c r="H11" s="249"/>
      <c r="J11" s="246" t="s">
        <v>639</v>
      </c>
    </row>
    <row r="12" spans="2:10" s="251" customFormat="1" ht="15" customHeight="1" x14ac:dyDescent="0.2">
      <c r="B12" s="252">
        <v>5</v>
      </c>
      <c r="C12" s="248" t="s">
        <v>436</v>
      </c>
      <c r="D12" s="253">
        <v>74</v>
      </c>
      <c r="E12" s="246"/>
      <c r="F12" s="254" t="s">
        <v>35</v>
      </c>
      <c r="G12" s="255"/>
      <c r="H12" s="250"/>
      <c r="J12" s="246" t="s">
        <v>433</v>
      </c>
    </row>
    <row r="13" spans="2:10" s="251" customFormat="1" x14ac:dyDescent="0.2">
      <c r="B13" s="252">
        <v>6</v>
      </c>
      <c r="C13" s="248" t="s">
        <v>437</v>
      </c>
      <c r="D13" s="253">
        <v>87</v>
      </c>
      <c r="E13" s="246"/>
      <c r="F13" s="951" t="s">
        <v>91</v>
      </c>
      <c r="G13" s="951"/>
      <c r="H13" s="256">
        <f>SUM(H7:H12)</f>
        <v>0</v>
      </c>
    </row>
    <row r="14" spans="2:10" s="251" customFormat="1" x14ac:dyDescent="0.2">
      <c r="B14" s="252">
        <v>7</v>
      </c>
      <c r="C14" s="248" t="s">
        <v>438</v>
      </c>
      <c r="D14" s="253">
        <v>77</v>
      </c>
      <c r="E14" s="246"/>
      <c r="F14" s="246"/>
      <c r="G14" s="246"/>
      <c r="H14" s="246"/>
    </row>
    <row r="15" spans="2:10" s="251" customFormat="1" x14ac:dyDescent="0.2">
      <c r="B15" s="252">
        <v>8</v>
      </c>
      <c r="C15" s="248" t="s">
        <v>439</v>
      </c>
      <c r="D15" s="253">
        <v>69</v>
      </c>
      <c r="E15" s="246"/>
      <c r="G15" s="246"/>
      <c r="H15" s="246"/>
    </row>
    <row r="16" spans="2:10" s="251" customFormat="1" x14ac:dyDescent="0.2">
      <c r="B16" s="252">
        <v>9</v>
      </c>
      <c r="C16" s="248" t="s">
        <v>440</v>
      </c>
      <c r="D16" s="253">
        <v>54</v>
      </c>
      <c r="E16" s="246"/>
      <c r="G16" s="246"/>
      <c r="H16" s="246"/>
    </row>
    <row r="17" spans="2:8" s="251" customFormat="1" x14ac:dyDescent="0.2">
      <c r="B17" s="252">
        <v>10</v>
      </c>
      <c r="C17" s="248" t="s">
        <v>441</v>
      </c>
      <c r="D17" s="253">
        <v>78</v>
      </c>
      <c r="E17" s="246"/>
      <c r="G17" s="246"/>
      <c r="H17" s="246"/>
    </row>
    <row r="18" spans="2:8" s="251" customFormat="1" x14ac:dyDescent="0.2">
      <c r="B18" s="252">
        <v>11</v>
      </c>
      <c r="C18" s="248" t="s">
        <v>442</v>
      </c>
      <c r="D18" s="253">
        <v>92</v>
      </c>
      <c r="E18" s="246"/>
      <c r="G18" s="246"/>
      <c r="H18" s="246"/>
    </row>
    <row r="19" spans="2:8" s="251" customFormat="1" x14ac:dyDescent="0.2">
      <c r="B19" s="252">
        <v>12</v>
      </c>
      <c r="C19" s="248" t="s">
        <v>443</v>
      </c>
      <c r="D19" s="253">
        <v>45</v>
      </c>
      <c r="E19" s="246"/>
      <c r="F19" s="246"/>
      <c r="G19" s="246"/>
      <c r="H19" s="246"/>
    </row>
    <row r="20" spans="2:8" s="251" customFormat="1" x14ac:dyDescent="0.2">
      <c r="B20" s="252">
        <v>13</v>
      </c>
      <c r="C20" s="248" t="s">
        <v>444</v>
      </c>
      <c r="D20" s="253">
        <v>55</v>
      </c>
      <c r="E20" s="246"/>
      <c r="F20" s="246"/>
      <c r="G20" s="246"/>
      <c r="H20" s="246"/>
    </row>
    <row r="21" spans="2:8" s="251" customFormat="1" x14ac:dyDescent="0.2">
      <c r="B21" s="252">
        <v>14</v>
      </c>
      <c r="C21" s="248" t="s">
        <v>445</v>
      </c>
      <c r="D21" s="253">
        <v>82</v>
      </c>
      <c r="E21" s="246"/>
      <c r="F21" s="246"/>
      <c r="G21" s="246"/>
      <c r="H21" s="246"/>
    </row>
    <row r="22" spans="2:8" s="251" customFormat="1" x14ac:dyDescent="0.2">
      <c r="B22" s="252">
        <v>15</v>
      </c>
      <c r="C22" s="248" t="s">
        <v>446</v>
      </c>
      <c r="D22" s="253">
        <v>69</v>
      </c>
      <c r="E22" s="246"/>
      <c r="F22" s="246"/>
      <c r="G22" s="246"/>
      <c r="H22" s="246"/>
    </row>
    <row r="23" spans="2:8" s="251" customFormat="1" x14ac:dyDescent="0.2">
      <c r="B23" s="252">
        <v>16</v>
      </c>
      <c r="C23" s="248" t="s">
        <v>447</v>
      </c>
      <c r="D23" s="253">
        <v>77</v>
      </c>
      <c r="E23" s="246"/>
      <c r="F23" s="246"/>
      <c r="G23" s="246"/>
      <c r="H23" s="246"/>
    </row>
    <row r="24" spans="2:8" s="251" customFormat="1" x14ac:dyDescent="0.2">
      <c r="B24" s="252">
        <v>17</v>
      </c>
      <c r="C24" s="248" t="s">
        <v>448</v>
      </c>
      <c r="D24" s="253">
        <v>84</v>
      </c>
      <c r="E24" s="246"/>
      <c r="F24" s="246"/>
      <c r="G24" s="246"/>
      <c r="H24" s="246"/>
    </row>
    <row r="25" spans="2:8" s="251" customFormat="1" x14ac:dyDescent="0.2">
      <c r="B25" s="252">
        <v>18</v>
      </c>
      <c r="C25" s="248" t="s">
        <v>449</v>
      </c>
      <c r="D25" s="253">
        <v>62</v>
      </c>
      <c r="E25" s="246"/>
      <c r="F25" s="246"/>
      <c r="G25" s="246"/>
      <c r="H25" s="246"/>
    </row>
    <row r="26" spans="2:8" s="251" customFormat="1" x14ac:dyDescent="0.2">
      <c r="B26" s="252">
        <v>19</v>
      </c>
      <c r="C26" s="248" t="s">
        <v>450</v>
      </c>
      <c r="D26" s="253">
        <v>58</v>
      </c>
      <c r="E26" s="246"/>
      <c r="F26" s="246"/>
      <c r="G26" s="246"/>
      <c r="H26" s="246"/>
    </row>
    <row r="27" spans="2:8" s="251" customFormat="1" x14ac:dyDescent="0.2">
      <c r="B27" s="252">
        <v>20</v>
      </c>
      <c r="C27" s="248" t="s">
        <v>451</v>
      </c>
      <c r="D27" s="253">
        <v>62</v>
      </c>
      <c r="E27" s="246"/>
      <c r="F27" s="246"/>
      <c r="G27" s="246"/>
      <c r="H27" s="246"/>
    </row>
    <row r="28" spans="2:8" s="251" customFormat="1" x14ac:dyDescent="0.2">
      <c r="B28" s="252">
        <v>21</v>
      </c>
      <c r="C28" s="248" t="s">
        <v>452</v>
      </c>
      <c r="D28" s="253">
        <v>87</v>
      </c>
      <c r="E28" s="246"/>
      <c r="F28" s="246"/>
      <c r="G28" s="246"/>
      <c r="H28" s="246"/>
    </row>
    <row r="29" spans="2:8" s="251" customFormat="1" x14ac:dyDescent="0.2">
      <c r="B29" s="252">
        <v>22</v>
      </c>
      <c r="C29" s="248" t="s">
        <v>453</v>
      </c>
      <c r="D29" s="253">
        <v>76</v>
      </c>
      <c r="E29" s="246"/>
      <c r="F29" s="246"/>
      <c r="G29" s="246"/>
      <c r="H29" s="246"/>
    </row>
    <row r="30" spans="2:8" s="251" customFormat="1" x14ac:dyDescent="0.2">
      <c r="B30" s="252">
        <v>23</v>
      </c>
      <c r="C30" s="248" t="s">
        <v>454</v>
      </c>
      <c r="D30" s="253">
        <v>88</v>
      </c>
      <c r="E30" s="246"/>
      <c r="F30" s="246"/>
      <c r="G30" s="246"/>
      <c r="H30" s="246"/>
    </row>
    <row r="31" spans="2:8" s="251" customFormat="1" x14ac:dyDescent="0.2">
      <c r="B31" s="252">
        <v>24</v>
      </c>
      <c r="C31" s="248" t="s">
        <v>455</v>
      </c>
      <c r="D31" s="253">
        <v>60</v>
      </c>
      <c r="E31" s="246"/>
      <c r="F31" s="246"/>
      <c r="G31" s="246"/>
      <c r="H31" s="246"/>
    </row>
    <row r="32" spans="2:8" s="251" customFormat="1" x14ac:dyDescent="0.2">
      <c r="B32" s="252">
        <v>25</v>
      </c>
      <c r="C32" s="248" t="s">
        <v>456</v>
      </c>
      <c r="D32" s="253">
        <v>78</v>
      </c>
      <c r="E32" s="246"/>
      <c r="F32" s="246"/>
      <c r="G32" s="246"/>
      <c r="H32" s="246"/>
    </row>
    <row r="33" spans="2:8" s="251" customFormat="1" x14ac:dyDescent="0.2">
      <c r="B33" s="252">
        <v>26</v>
      </c>
      <c r="C33" s="248" t="s">
        <v>457</v>
      </c>
      <c r="D33" s="253">
        <v>55</v>
      </c>
      <c r="E33" s="246"/>
      <c r="F33" s="246"/>
      <c r="G33" s="246"/>
      <c r="H33" s="246"/>
    </row>
    <row r="34" spans="2:8" s="251" customFormat="1" x14ac:dyDescent="0.2">
      <c r="B34" s="252">
        <v>27</v>
      </c>
      <c r="C34" s="248" t="s">
        <v>458</v>
      </c>
      <c r="D34" s="253">
        <v>89</v>
      </c>
      <c r="E34" s="246"/>
      <c r="F34" s="246"/>
      <c r="G34" s="246"/>
      <c r="H34" s="246"/>
    </row>
    <row r="35" spans="2:8" s="251" customFormat="1" x14ac:dyDescent="0.2">
      <c r="B35" s="252">
        <v>28</v>
      </c>
      <c r="C35" s="248" t="s">
        <v>459</v>
      </c>
      <c r="D35" s="253">
        <v>58</v>
      </c>
      <c r="E35" s="246"/>
      <c r="F35" s="246"/>
      <c r="G35" s="246"/>
      <c r="H35" s="246"/>
    </row>
    <row r="36" spans="2:8" s="251" customFormat="1" x14ac:dyDescent="0.2">
      <c r="B36" s="252">
        <v>29</v>
      </c>
      <c r="C36" s="248" t="s">
        <v>460</v>
      </c>
      <c r="D36" s="253">
        <v>87</v>
      </c>
      <c r="E36" s="246"/>
      <c r="F36" s="246"/>
      <c r="G36" s="246"/>
      <c r="H36" s="246"/>
    </row>
    <row r="37" spans="2:8" s="251" customFormat="1" x14ac:dyDescent="0.2">
      <c r="B37" s="252">
        <v>30</v>
      </c>
      <c r="C37" s="248" t="s">
        <v>461</v>
      </c>
      <c r="D37" s="253">
        <v>92</v>
      </c>
      <c r="E37" s="246"/>
      <c r="F37" s="246"/>
      <c r="G37" s="246"/>
      <c r="H37" s="246"/>
    </row>
    <row r="38" spans="2:8" s="251" customFormat="1" x14ac:dyDescent="0.2">
      <c r="B38" s="252">
        <v>31</v>
      </c>
      <c r="C38" s="248" t="s">
        <v>462</v>
      </c>
      <c r="D38" s="253">
        <v>97</v>
      </c>
      <c r="E38" s="246"/>
      <c r="F38" s="246"/>
      <c r="G38" s="246"/>
      <c r="H38" s="246"/>
    </row>
    <row r="39" spans="2:8" s="251" customFormat="1" x14ac:dyDescent="0.2">
      <c r="B39" s="252">
        <v>32</v>
      </c>
      <c r="C39" s="248" t="s">
        <v>463</v>
      </c>
      <c r="D39" s="253">
        <v>80</v>
      </c>
      <c r="E39" s="246"/>
      <c r="F39" s="246"/>
      <c r="G39" s="246"/>
      <c r="H39" s="246"/>
    </row>
    <row r="40" spans="2:8" s="251" customFormat="1" x14ac:dyDescent="0.2">
      <c r="B40" s="252">
        <v>33</v>
      </c>
      <c r="C40" s="248" t="s">
        <v>464</v>
      </c>
      <c r="D40" s="253">
        <v>66</v>
      </c>
      <c r="E40" s="246"/>
      <c r="F40" s="246"/>
      <c r="G40" s="246"/>
      <c r="H40" s="246"/>
    </row>
    <row r="41" spans="2:8" s="251" customFormat="1" x14ac:dyDescent="0.2">
      <c r="B41" s="252">
        <v>34</v>
      </c>
      <c r="C41" s="248" t="s">
        <v>465</v>
      </c>
      <c r="D41" s="253">
        <v>78</v>
      </c>
      <c r="E41" s="246"/>
      <c r="F41" s="246"/>
      <c r="G41" s="246"/>
      <c r="H41" s="246"/>
    </row>
    <row r="42" spans="2:8" s="251" customFormat="1" x14ac:dyDescent="0.2">
      <c r="B42" s="252">
        <v>35</v>
      </c>
      <c r="C42" s="248" t="s">
        <v>466</v>
      </c>
      <c r="D42" s="253">
        <v>87</v>
      </c>
      <c r="E42" s="246"/>
      <c r="F42" s="246"/>
      <c r="G42" s="246"/>
      <c r="H42" s="246"/>
    </row>
    <row r="43" spans="2:8" s="251" customFormat="1" x14ac:dyDescent="0.2">
      <c r="B43" s="252">
        <v>36</v>
      </c>
      <c r="C43" s="248" t="s">
        <v>467</v>
      </c>
      <c r="D43" s="253">
        <v>68</v>
      </c>
      <c r="E43" s="246"/>
      <c r="F43" s="246"/>
      <c r="G43" s="246"/>
      <c r="H43" s="246"/>
    </row>
    <row r="44" spans="2:8" s="251" customFormat="1" x14ac:dyDescent="0.2">
      <c r="B44" s="252">
        <v>37</v>
      </c>
      <c r="C44" s="248" t="s">
        <v>468</v>
      </c>
      <c r="D44" s="253">
        <v>80</v>
      </c>
      <c r="E44" s="246"/>
      <c r="F44" s="246"/>
      <c r="G44" s="246"/>
      <c r="H44" s="246"/>
    </row>
    <row r="45" spans="2:8" s="251" customFormat="1" x14ac:dyDescent="0.2">
      <c r="B45" s="252">
        <v>38</v>
      </c>
      <c r="C45" s="248" t="s">
        <v>469</v>
      </c>
      <c r="D45" s="253">
        <v>67</v>
      </c>
      <c r="E45" s="246"/>
      <c r="F45" s="246"/>
      <c r="G45" s="246"/>
      <c r="H45" s="246"/>
    </row>
    <row r="46" spans="2:8" s="251" customFormat="1" x14ac:dyDescent="0.2">
      <c r="B46" s="252">
        <v>39</v>
      </c>
      <c r="C46" s="248" t="s">
        <v>470</v>
      </c>
      <c r="D46" s="253">
        <v>54</v>
      </c>
      <c r="E46" s="246"/>
      <c r="F46" s="246"/>
      <c r="G46" s="246"/>
      <c r="H46" s="246"/>
    </row>
    <row r="47" spans="2:8" s="251" customFormat="1" x14ac:dyDescent="0.2">
      <c r="B47" s="252">
        <v>40</v>
      </c>
      <c r="C47" s="248" t="s">
        <v>471</v>
      </c>
      <c r="D47" s="253">
        <v>83</v>
      </c>
      <c r="E47" s="246"/>
      <c r="F47" s="246"/>
      <c r="G47" s="246"/>
      <c r="H47" s="246"/>
    </row>
    <row r="48" spans="2:8" s="251" customFormat="1" x14ac:dyDescent="0.2">
      <c r="B48" s="252">
        <v>41</v>
      </c>
      <c r="C48" s="248" t="s">
        <v>472</v>
      </c>
      <c r="D48" s="253">
        <v>92</v>
      </c>
      <c r="E48" s="246"/>
      <c r="F48" s="246"/>
      <c r="G48" s="246"/>
      <c r="H48" s="246"/>
    </row>
    <row r="49" spans="2:8" s="251" customFormat="1" x14ac:dyDescent="0.2">
      <c r="B49" s="252">
        <v>42</v>
      </c>
      <c r="C49" s="248" t="s">
        <v>473</v>
      </c>
      <c r="D49" s="253">
        <v>99</v>
      </c>
      <c r="E49" s="246"/>
      <c r="F49" s="246"/>
      <c r="G49" s="246"/>
      <c r="H49" s="246"/>
    </row>
    <row r="50" spans="2:8" s="251" customFormat="1" x14ac:dyDescent="0.2">
      <c r="B50" s="252">
        <v>43</v>
      </c>
      <c r="C50" s="248" t="s">
        <v>474</v>
      </c>
      <c r="D50" s="253">
        <v>34</v>
      </c>
      <c r="E50" s="246"/>
      <c r="F50" s="246"/>
      <c r="G50" s="246"/>
      <c r="H50" s="246"/>
    </row>
    <row r="51" spans="2:8" s="251" customFormat="1" x14ac:dyDescent="0.2">
      <c r="B51" s="252">
        <v>44</v>
      </c>
      <c r="C51" s="248" t="s">
        <v>475</v>
      </c>
      <c r="D51" s="253">
        <v>73</v>
      </c>
      <c r="E51" s="246"/>
      <c r="F51" s="246"/>
      <c r="G51" s="246"/>
      <c r="H51" s="246"/>
    </row>
    <row r="52" spans="2:8" s="251" customFormat="1" x14ac:dyDescent="0.2">
      <c r="B52" s="252">
        <v>45</v>
      </c>
      <c r="C52" s="248" t="s">
        <v>476</v>
      </c>
      <c r="D52" s="253">
        <v>59</v>
      </c>
      <c r="E52" s="246"/>
      <c r="F52" s="246"/>
      <c r="G52" s="246"/>
      <c r="H52" s="246"/>
    </row>
    <row r="53" spans="2:8" s="251" customFormat="1" x14ac:dyDescent="0.2">
      <c r="B53" s="252">
        <v>46</v>
      </c>
      <c r="C53" s="248" t="s">
        <v>477</v>
      </c>
      <c r="D53" s="253">
        <v>60</v>
      </c>
      <c r="E53" s="246"/>
      <c r="F53" s="246"/>
      <c r="G53" s="246"/>
      <c r="H53" s="246"/>
    </row>
    <row r="54" spans="2:8" s="251" customFormat="1" x14ac:dyDescent="0.2">
      <c r="B54" s="252">
        <v>47</v>
      </c>
      <c r="C54" s="248" t="s">
        <v>478</v>
      </c>
      <c r="D54" s="253">
        <v>83</v>
      </c>
      <c r="E54" s="246"/>
      <c r="F54" s="246"/>
      <c r="G54" s="246"/>
      <c r="H54" s="246"/>
    </row>
    <row r="55" spans="2:8" s="251" customFormat="1" x14ac:dyDescent="0.2">
      <c r="B55" s="252">
        <v>48</v>
      </c>
      <c r="C55" s="248" t="s">
        <v>479</v>
      </c>
      <c r="D55" s="253">
        <v>96</v>
      </c>
      <c r="E55" s="246"/>
      <c r="F55" s="246"/>
      <c r="G55" s="246"/>
      <c r="H55" s="246"/>
    </row>
    <row r="56" spans="2:8" s="251" customFormat="1" x14ac:dyDescent="0.2">
      <c r="B56" s="252">
        <v>49</v>
      </c>
      <c r="C56" s="248" t="s">
        <v>480</v>
      </c>
      <c r="D56" s="253">
        <v>57</v>
      </c>
      <c r="E56" s="246"/>
      <c r="F56" s="246"/>
      <c r="G56" s="246"/>
      <c r="H56" s="246"/>
    </row>
    <row r="57" spans="2:8" s="251" customFormat="1" x14ac:dyDescent="0.2">
      <c r="B57" s="252">
        <v>50</v>
      </c>
      <c r="C57" s="248" t="s">
        <v>481</v>
      </c>
      <c r="D57" s="253">
        <v>72</v>
      </c>
      <c r="E57" s="246"/>
      <c r="F57" s="246"/>
      <c r="G57" s="246"/>
      <c r="H57" s="246"/>
    </row>
    <row r="58" spans="2:8" ht="19.5" customHeight="1" x14ac:dyDescent="0.2"/>
  </sheetData>
  <mergeCells count="4">
    <mergeCell ref="B3:G3"/>
    <mergeCell ref="B6:B7"/>
    <mergeCell ref="C6:D6"/>
    <mergeCell ref="F13:G13"/>
  </mergeCells>
  <pageMargins left="0.75" right="0.75" top="1" bottom="1" header="0.5" footer="0.5"/>
  <pageSetup orientation="portrait" horizontalDpi="360" verticalDpi="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showGridLines="0" workbookViewId="0">
      <selection activeCell="D7" sqref="D7"/>
    </sheetView>
  </sheetViews>
  <sheetFormatPr defaultRowHeight="15" x14ac:dyDescent="0.2"/>
  <cols>
    <col min="1" max="1" width="5.85546875" style="6" customWidth="1"/>
    <col min="2" max="2" width="9.140625" style="6"/>
    <col min="3" max="3" width="19.85546875" style="6" customWidth="1"/>
    <col min="4" max="4" width="11.42578125" style="6" customWidth="1"/>
    <col min="5" max="5" width="13" style="6" customWidth="1"/>
    <col min="6" max="6" width="5.85546875" style="6" customWidth="1"/>
    <col min="7" max="16384" width="9.140625" style="6"/>
  </cols>
  <sheetData>
    <row r="1" spans="2:5" ht="19.5" customHeight="1" x14ac:dyDescent="0.2"/>
    <row r="2" spans="2:5" ht="18.75" x14ac:dyDescent="0.2">
      <c r="B2" s="751" t="s">
        <v>788</v>
      </c>
    </row>
    <row r="3" spans="2:5" ht="17.25" customHeight="1" x14ac:dyDescent="0.2">
      <c r="B3" s="878" t="s">
        <v>791</v>
      </c>
      <c r="C3" s="878"/>
    </row>
    <row r="4" spans="2:5" x14ac:dyDescent="0.2">
      <c r="B4" s="7" t="s">
        <v>789</v>
      </c>
      <c r="C4" s="7"/>
    </row>
    <row r="5" spans="2:5" ht="6.75" customHeight="1" x14ac:dyDescent="0.2"/>
    <row r="6" spans="2:5" ht="17.25" customHeight="1" x14ac:dyDescent="0.2">
      <c r="B6" s="30" t="s">
        <v>790</v>
      </c>
      <c r="C6" s="30"/>
      <c r="D6" s="798">
        <v>2.5</v>
      </c>
    </row>
    <row r="7" spans="2:5" ht="17.25" customHeight="1" x14ac:dyDescent="0.2">
      <c r="B7" s="936" t="s">
        <v>109</v>
      </c>
      <c r="C7" s="936"/>
      <c r="D7" s="799"/>
      <c r="E7" s="858" t="s">
        <v>959</v>
      </c>
    </row>
    <row r="8" spans="2:5" ht="19.5" customHeight="1" x14ac:dyDescent="0.2"/>
  </sheetData>
  <mergeCells count="2">
    <mergeCell ref="B3:C3"/>
    <mergeCell ref="B7:C7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3"/>
  <sheetViews>
    <sheetView showGridLines="0" workbookViewId="0">
      <selection activeCell="E11" sqref="E11"/>
    </sheetView>
  </sheetViews>
  <sheetFormatPr defaultRowHeight="15" x14ac:dyDescent="0.2"/>
  <cols>
    <col min="1" max="1" width="5.85546875" style="6" customWidth="1"/>
    <col min="2" max="2" width="9.140625" style="6"/>
    <col min="3" max="3" width="30.42578125" style="6" customWidth="1"/>
    <col min="4" max="4" width="12" style="6" customWidth="1"/>
    <col min="5" max="5" width="13.42578125" style="6" bestFit="1" customWidth="1"/>
    <col min="6" max="6" width="36.85546875" style="6" customWidth="1"/>
    <col min="7" max="7" width="5.85546875" style="6" customWidth="1"/>
    <col min="8" max="16384" width="9.140625" style="6"/>
  </cols>
  <sheetData>
    <row r="1" spans="2:6" ht="19.5" customHeight="1" x14ac:dyDescent="0.2"/>
    <row r="2" spans="2:6" ht="18.75" x14ac:dyDescent="0.2">
      <c r="B2" s="751" t="s">
        <v>781</v>
      </c>
    </row>
    <row r="3" spans="2:6" ht="17.25" customHeight="1" x14ac:dyDescent="0.2">
      <c r="B3" s="878" t="s">
        <v>783</v>
      </c>
      <c r="C3" s="878"/>
    </row>
    <row r="4" spans="2:6" x14ac:dyDescent="0.2">
      <c r="B4" s="7" t="s">
        <v>782</v>
      </c>
      <c r="C4" s="7"/>
    </row>
    <row r="5" spans="2:6" x14ac:dyDescent="0.2">
      <c r="B5" s="7" t="s">
        <v>784</v>
      </c>
      <c r="C5" s="7"/>
    </row>
    <row r="6" spans="2:6" ht="6.75" customHeight="1" x14ac:dyDescent="0.2"/>
    <row r="7" spans="2:6" ht="17.25" customHeight="1" x14ac:dyDescent="0.2">
      <c r="B7" s="30" t="s">
        <v>785</v>
      </c>
      <c r="C7" s="30"/>
      <c r="D7" s="756"/>
      <c r="E7" s="796">
        <v>10.00001131</v>
      </c>
    </row>
    <row r="8" spans="2:6" ht="17.25" customHeight="1" x14ac:dyDescent="0.2">
      <c r="B8" s="30" t="s">
        <v>786</v>
      </c>
      <c r="C8" s="30"/>
      <c r="D8" s="756"/>
      <c r="E8" s="33">
        <v>9</v>
      </c>
    </row>
    <row r="9" spans="2:6" ht="17.25" customHeight="1" x14ac:dyDescent="0.2">
      <c r="B9" s="30" t="s">
        <v>787</v>
      </c>
      <c r="C9" s="30"/>
      <c r="D9" s="756"/>
      <c r="E9" s="33">
        <v>2</v>
      </c>
    </row>
    <row r="10" spans="2:6" ht="17.25" customHeight="1" x14ac:dyDescent="0.2">
      <c r="B10" s="37" t="s">
        <v>719</v>
      </c>
      <c r="C10" s="37"/>
      <c r="D10" s="795"/>
      <c r="E10" s="190" t="b">
        <f>IF(F10=1,TRUE,FALSE)</f>
        <v>0</v>
      </c>
      <c r="F10" s="192">
        <v>2</v>
      </c>
    </row>
    <row r="11" spans="2:6" ht="17.25" customHeight="1" x14ac:dyDescent="0.2">
      <c r="B11" s="936" t="s">
        <v>109</v>
      </c>
      <c r="C11" s="936"/>
      <c r="D11" s="936"/>
      <c r="E11" s="797"/>
      <c r="F11" s="791" t="s">
        <v>960</v>
      </c>
    </row>
    <row r="12" spans="2:6" x14ac:dyDescent="0.2">
      <c r="F12" s="791" t="s">
        <v>961</v>
      </c>
    </row>
    <row r="13" spans="2:6" ht="19.5" customHeight="1" x14ac:dyDescent="0.2"/>
  </sheetData>
  <mergeCells count="2">
    <mergeCell ref="B11:D11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6177" r:id="rId3" name="Scroll Bar 1">
              <controlPr defaultSize="0" autoPict="0">
                <anchor moveWithCells="1">
                  <from>
                    <xdr:col>3</xdr:col>
                    <xdr:colOff>190500</xdr:colOff>
                    <xdr:row>7</xdr:row>
                    <xdr:rowOff>28575</xdr:rowOff>
                  </from>
                  <to>
                    <xdr:col>3</xdr:col>
                    <xdr:colOff>676275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6178" r:id="rId4" name="Scroll Bar 2">
              <controlPr defaultSiz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676275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6179" r:id="rId5" name="Scroll Bar 3">
              <controlPr defaultSize="0" autoPict="0">
                <anchor moveWithCells="1">
                  <from>
                    <xdr:col>3</xdr:col>
                    <xdr:colOff>200025</xdr:colOff>
                    <xdr:row>9</xdr:row>
                    <xdr:rowOff>19050</xdr:rowOff>
                  </from>
                  <to>
                    <xdr:col>3</xdr:col>
                    <xdr:colOff>685800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1"/>
  <sheetViews>
    <sheetView showGridLines="0" workbookViewId="0">
      <selection activeCell="E10" sqref="E10"/>
    </sheetView>
  </sheetViews>
  <sheetFormatPr defaultRowHeight="15" x14ac:dyDescent="0.2"/>
  <cols>
    <col min="1" max="1" width="5.85546875" style="6" customWidth="1"/>
    <col min="2" max="2" width="9.140625" style="6"/>
    <col min="3" max="3" width="30.42578125" style="6" customWidth="1"/>
    <col min="4" max="4" width="12" style="6" customWidth="1"/>
    <col min="5" max="5" width="13.42578125" style="6" bestFit="1" customWidth="1"/>
    <col min="6" max="6" width="21.7109375" style="6" customWidth="1"/>
    <col min="7" max="7" width="5.85546875" style="6" customWidth="1"/>
    <col min="8" max="16384" width="9.140625" style="6"/>
  </cols>
  <sheetData>
    <row r="1" spans="2:6" ht="19.5" customHeight="1" x14ac:dyDescent="0.2"/>
    <row r="2" spans="2:6" ht="18.75" x14ac:dyDescent="0.2">
      <c r="B2" s="751" t="s">
        <v>792</v>
      </c>
    </row>
    <row r="3" spans="2:6" ht="17.25" customHeight="1" x14ac:dyDescent="0.2">
      <c r="B3" s="878" t="s">
        <v>793</v>
      </c>
      <c r="C3" s="878"/>
    </row>
    <row r="4" spans="2:6" x14ac:dyDescent="0.2">
      <c r="B4" s="7" t="s">
        <v>794</v>
      </c>
      <c r="C4" s="7"/>
    </row>
    <row r="5" spans="2:6" x14ac:dyDescent="0.2">
      <c r="B5" s="7" t="s">
        <v>795</v>
      </c>
      <c r="C5" s="7"/>
    </row>
    <row r="6" spans="2:6" ht="6.75" customHeight="1" x14ac:dyDescent="0.2"/>
    <row r="7" spans="2:6" ht="17.25" customHeight="1" x14ac:dyDescent="0.2">
      <c r="B7" s="30" t="s">
        <v>796</v>
      </c>
      <c r="C7" s="30"/>
      <c r="D7" s="756"/>
      <c r="E7" s="796">
        <v>0.34234229999999999</v>
      </c>
    </row>
    <row r="8" spans="2:6" ht="17.25" customHeight="1" x14ac:dyDescent="0.2">
      <c r="B8" s="30" t="s">
        <v>786</v>
      </c>
      <c r="C8" s="30"/>
      <c r="D8" s="756"/>
      <c r="E8" s="33">
        <v>9</v>
      </c>
    </row>
    <row r="9" spans="2:6" ht="17.25" customHeight="1" x14ac:dyDescent="0.2">
      <c r="B9" s="30" t="s">
        <v>787</v>
      </c>
      <c r="C9" s="30"/>
      <c r="D9" s="756"/>
      <c r="E9" s="33">
        <v>2</v>
      </c>
    </row>
    <row r="10" spans="2:6" ht="17.25" customHeight="1" x14ac:dyDescent="0.2">
      <c r="B10" s="936" t="s">
        <v>109</v>
      </c>
      <c r="C10" s="936"/>
      <c r="D10" s="936"/>
      <c r="E10" s="797"/>
      <c r="F10" s="858" t="s">
        <v>962</v>
      </c>
    </row>
    <row r="11" spans="2:6" ht="19.5" customHeight="1" x14ac:dyDescent="0.2"/>
  </sheetData>
  <mergeCells count="2">
    <mergeCell ref="B3:C3"/>
    <mergeCell ref="B10:D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225" r:id="rId3" name="Scroll Bar 1">
              <controlPr defaultSize="0" autoPict="0">
                <anchor moveWithCells="1">
                  <from>
                    <xdr:col>3</xdr:col>
                    <xdr:colOff>190500</xdr:colOff>
                    <xdr:row>7</xdr:row>
                    <xdr:rowOff>28575</xdr:rowOff>
                  </from>
                  <to>
                    <xdr:col>3</xdr:col>
                    <xdr:colOff>676275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26" r:id="rId4" name="Scroll Bar 2">
              <controlPr defaultSiz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676275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9"/>
  <sheetViews>
    <sheetView showGridLines="0" workbookViewId="0">
      <selection activeCell="D7" sqref="D7:D8"/>
    </sheetView>
  </sheetViews>
  <sheetFormatPr defaultRowHeight="15" x14ac:dyDescent="0.2"/>
  <cols>
    <col min="1" max="1" width="5.85546875" style="6" customWidth="1"/>
    <col min="2" max="2" width="9.140625" style="6"/>
    <col min="3" max="3" width="27.5703125" style="6" customWidth="1"/>
    <col min="4" max="4" width="13.7109375" style="6" customWidth="1"/>
    <col min="5" max="5" width="22.7109375" style="6" customWidth="1"/>
    <col min="6" max="6" width="5.85546875" style="6" customWidth="1"/>
    <col min="7" max="16384" width="9.140625" style="6"/>
  </cols>
  <sheetData>
    <row r="1" spans="2:5" ht="19.5" customHeight="1" x14ac:dyDescent="0.2"/>
    <row r="2" spans="2:5" ht="18.75" x14ac:dyDescent="0.2">
      <c r="B2" s="751" t="s">
        <v>799</v>
      </c>
    </row>
    <row r="3" spans="2:5" ht="18.75" customHeight="1" x14ac:dyDescent="0.2">
      <c r="B3" s="952" t="s">
        <v>800</v>
      </c>
      <c r="C3" s="952"/>
      <c r="D3" s="952"/>
    </row>
    <row r="4" spans="2:5" x14ac:dyDescent="0.2">
      <c r="B4" s="7" t="s">
        <v>797</v>
      </c>
    </row>
    <row r="5" spans="2:5" ht="6.75" customHeight="1" x14ac:dyDescent="0.2"/>
    <row r="6" spans="2:5" ht="17.25" customHeight="1" x14ac:dyDescent="0.2">
      <c r="B6" s="37" t="s">
        <v>798</v>
      </c>
      <c r="C6" s="800"/>
      <c r="D6" s="789">
        <v>6</v>
      </c>
    </row>
    <row r="7" spans="2:5" ht="17.25" customHeight="1" x14ac:dyDescent="0.2">
      <c r="B7" s="953" t="s">
        <v>109</v>
      </c>
      <c r="C7" s="953"/>
      <c r="D7" s="790"/>
      <c r="E7" s="185" t="s">
        <v>801</v>
      </c>
    </row>
    <row r="8" spans="2:5" ht="17.25" customHeight="1" x14ac:dyDescent="0.2">
      <c r="B8" s="954"/>
      <c r="C8" s="954"/>
      <c r="D8" s="790"/>
      <c r="E8" s="185" t="s">
        <v>802</v>
      </c>
    </row>
    <row r="9" spans="2:5" ht="19.5" customHeight="1" x14ac:dyDescent="0.2"/>
  </sheetData>
  <mergeCells count="2">
    <mergeCell ref="B3:D3"/>
    <mergeCell ref="B7:C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250" r:id="rId3" name="Scroll Bar 2">
              <controlPr defaultSize="0" autoPict="0">
                <anchor moveWithCells="1">
                  <from>
                    <xdr:col>2</xdr:col>
                    <xdr:colOff>1200150</xdr:colOff>
                    <xdr:row>5</xdr:row>
                    <xdr:rowOff>38100</xdr:rowOff>
                  </from>
                  <to>
                    <xdr:col>2</xdr:col>
                    <xdr:colOff>1685925</xdr:colOff>
                    <xdr:row>5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3"/>
  <sheetViews>
    <sheetView showGridLines="0" workbookViewId="0">
      <selection activeCell="D9" sqref="D9"/>
    </sheetView>
  </sheetViews>
  <sheetFormatPr defaultRowHeight="15" x14ac:dyDescent="0.2"/>
  <cols>
    <col min="1" max="1" width="5.85546875" style="6" customWidth="1"/>
    <col min="2" max="2" width="16.140625" style="6" customWidth="1"/>
    <col min="3" max="3" width="8.5703125" style="6" customWidth="1"/>
    <col min="4" max="4" width="11.7109375" style="6" customWidth="1"/>
    <col min="5" max="8" width="9.140625" style="6"/>
    <col min="9" max="9" width="5.85546875" style="6" customWidth="1"/>
    <col min="10" max="16384" width="9.140625" style="6"/>
  </cols>
  <sheetData>
    <row r="1" spans="2:8" ht="19.5" customHeight="1" x14ac:dyDescent="0.2"/>
    <row r="2" spans="2:8" ht="18.75" x14ac:dyDescent="0.2">
      <c r="B2" s="751" t="s">
        <v>803</v>
      </c>
    </row>
    <row r="3" spans="2:8" ht="18" customHeight="1" x14ac:dyDescent="0.2">
      <c r="B3" s="750" t="s">
        <v>808</v>
      </c>
      <c r="C3" s="7"/>
    </row>
    <row r="4" spans="2:8" ht="15.75" x14ac:dyDescent="0.2">
      <c r="B4" s="801" t="s">
        <v>805</v>
      </c>
      <c r="C4" s="801"/>
    </row>
    <row r="5" spans="2:8" ht="15.75" x14ac:dyDescent="0.2">
      <c r="B5" s="801" t="s">
        <v>804</v>
      </c>
      <c r="C5" s="801"/>
    </row>
    <row r="6" spans="2:8" x14ac:dyDescent="0.25">
      <c r="B6" s="58" t="s">
        <v>806</v>
      </c>
      <c r="C6" s="765"/>
    </row>
    <row r="7" spans="2:8" ht="6.75" customHeight="1" x14ac:dyDescent="0.2"/>
    <row r="8" spans="2:8" ht="17.25" customHeight="1" x14ac:dyDescent="0.2">
      <c r="B8" s="37" t="s">
        <v>807</v>
      </c>
      <c r="C8" s="37"/>
      <c r="D8" s="789">
        <v>1</v>
      </c>
    </row>
    <row r="9" spans="2:8" ht="17.25" customHeight="1" x14ac:dyDescent="0.2">
      <c r="B9" s="936" t="s">
        <v>109</v>
      </c>
      <c r="C9" s="936"/>
      <c r="D9" s="802"/>
      <c r="E9" s="185" t="s">
        <v>963</v>
      </c>
    </row>
    <row r="10" spans="2:8" ht="6.75" customHeight="1" x14ac:dyDescent="0.2"/>
    <row r="11" spans="2:8" x14ac:dyDescent="0.2">
      <c r="B11" s="955" t="str">
        <f>"Probabilitas  anggota populasi normal standar berada diantara rata-rata dan  "&amp;D8&amp;" simpangan baku dari rata-rata (hasilnya adalah "&amp;TEXT(D9,"0,000000")&amp;")"</f>
        <v>Probabilitas  anggota populasi normal standar berada diantara rata-rata dan  1 simpangan baku dari rata-rata (hasilnya adalah 0,000000)</v>
      </c>
      <c r="C11" s="955"/>
      <c r="D11" s="955"/>
      <c r="E11" s="955"/>
      <c r="F11" s="955"/>
      <c r="G11" s="955"/>
      <c r="H11" s="955"/>
    </row>
    <row r="12" spans="2:8" x14ac:dyDescent="0.2">
      <c r="B12" s="955"/>
      <c r="C12" s="955"/>
      <c r="D12" s="955"/>
      <c r="E12" s="955"/>
      <c r="F12" s="955"/>
      <c r="G12" s="955"/>
      <c r="H12" s="955"/>
    </row>
    <row r="13" spans="2:8" ht="19.5" customHeight="1" x14ac:dyDescent="0.2"/>
  </sheetData>
  <mergeCells count="2">
    <mergeCell ref="B11:H12"/>
    <mergeCell ref="B9:C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1297" r:id="rId3" name="Scroll Bar 1">
              <controlPr defaultSize="0" autoPict="0">
                <anchor moveWithCells="1">
                  <from>
                    <xdr:col>1</xdr:col>
                    <xdr:colOff>1047750</xdr:colOff>
                    <xdr:row>7</xdr:row>
                    <xdr:rowOff>19050</xdr:rowOff>
                  </from>
                  <to>
                    <xdr:col>2</xdr:col>
                    <xdr:colOff>457200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>
      <selection activeCell="G8" sqref="G8"/>
    </sheetView>
  </sheetViews>
  <sheetFormatPr defaultRowHeight="15" x14ac:dyDescent="0.2"/>
  <cols>
    <col min="1" max="1" width="5.85546875" style="194" customWidth="1"/>
    <col min="2" max="2" width="8.85546875" style="194" customWidth="1"/>
    <col min="3" max="3" width="14.28515625" style="194" customWidth="1"/>
    <col min="4" max="4" width="4" style="194" customWidth="1"/>
    <col min="5" max="5" width="14.5703125" style="194" customWidth="1"/>
    <col min="6" max="6" width="27.5703125" style="194" customWidth="1"/>
    <col min="7" max="7" width="10.7109375" style="194" customWidth="1"/>
    <col min="8" max="8" width="5.85546875" style="194" customWidth="1"/>
    <col min="9" max="16384" width="9.140625" style="194"/>
  </cols>
  <sheetData>
    <row r="1" spans="2:7" ht="19.5" customHeight="1" x14ac:dyDescent="0.2"/>
    <row r="2" spans="2:7" ht="16.5" customHeight="1" x14ac:dyDescent="0.3">
      <c r="B2" s="281" t="s">
        <v>298</v>
      </c>
    </row>
    <row r="3" spans="2:7" ht="18" customHeight="1" x14ac:dyDescent="0.2">
      <c r="B3" s="956" t="s">
        <v>487</v>
      </c>
      <c r="C3" s="956"/>
      <c r="D3" s="956"/>
      <c r="E3" s="956"/>
    </row>
    <row r="4" spans="2:7" ht="16.5" customHeight="1" x14ac:dyDescent="0.25">
      <c r="B4" s="2" t="s">
        <v>486</v>
      </c>
    </row>
    <row r="5" spans="2:7" ht="6.75" customHeight="1" x14ac:dyDescent="0.3">
      <c r="B5" s="281"/>
    </row>
    <row r="6" spans="2:7" ht="15.75" customHeight="1" x14ac:dyDescent="0.2">
      <c r="B6" s="294" t="s">
        <v>299</v>
      </c>
      <c r="C6" s="295" t="s">
        <v>300</v>
      </c>
    </row>
    <row r="7" spans="2:7" ht="15.75" customHeight="1" x14ac:dyDescent="0.2">
      <c r="B7" s="870">
        <v>2003</v>
      </c>
      <c r="C7" s="871">
        <v>0.155</v>
      </c>
      <c r="E7" s="282" t="str">
        <f>"Rata-rata suku bunga periode "&amp;B7&amp;" s.d. "&amp;B20</f>
        <v>Rata-rata suku bunga periode 2003 s.d. 2016</v>
      </c>
      <c r="F7" s="283"/>
      <c r="G7" s="284">
        <f>AVERAGE(C7:C20)</f>
        <v>0.13605714285714285</v>
      </c>
    </row>
    <row r="8" spans="2:7" ht="15.75" customHeight="1" x14ac:dyDescent="0.2">
      <c r="B8" s="870">
        <f>B7+1</f>
        <v>2004</v>
      </c>
      <c r="C8" s="871">
        <v>0.1275</v>
      </c>
      <c r="E8" s="285" t="s">
        <v>301</v>
      </c>
      <c r="F8" s="283"/>
      <c r="G8" s="284"/>
    </row>
    <row r="9" spans="2:7" x14ac:dyDescent="0.2">
      <c r="B9" s="870">
        <f t="shared" ref="B9:B20" si="0">B8+1</f>
        <v>2005</v>
      </c>
      <c r="C9" s="871">
        <v>0.13500000000000001</v>
      </c>
      <c r="E9" s="287"/>
      <c r="F9" s="288"/>
      <c r="G9" s="860" t="s">
        <v>964</v>
      </c>
    </row>
    <row r="10" spans="2:7" x14ac:dyDescent="0.2">
      <c r="B10" s="870">
        <f t="shared" si="0"/>
        <v>2006</v>
      </c>
      <c r="C10" s="871">
        <v>0.14249999999999999</v>
      </c>
      <c r="E10" s="289"/>
      <c r="F10" s="289"/>
      <c r="G10" s="289"/>
    </row>
    <row r="11" spans="2:7" x14ac:dyDescent="0.2">
      <c r="B11" s="870">
        <f t="shared" si="0"/>
        <v>2007</v>
      </c>
      <c r="C11" s="871">
        <v>0.14249999999999999</v>
      </c>
      <c r="E11" s="290"/>
      <c r="F11" s="289"/>
      <c r="G11" s="289"/>
    </row>
    <row r="12" spans="2:7" x14ac:dyDescent="0.2">
      <c r="B12" s="870">
        <f t="shared" si="0"/>
        <v>2008</v>
      </c>
      <c r="C12" s="871">
        <v>0.13250000000000001</v>
      </c>
      <c r="E12" s="52"/>
      <c r="F12" s="52"/>
      <c r="G12" s="52"/>
    </row>
    <row r="13" spans="2:7" x14ac:dyDescent="0.2">
      <c r="B13" s="870">
        <f t="shared" si="0"/>
        <v>2009</v>
      </c>
      <c r="C13" s="871">
        <v>0.1275</v>
      </c>
      <c r="E13" s="291"/>
      <c r="F13" s="292"/>
      <c r="G13" s="289"/>
    </row>
    <row r="14" spans="2:7" x14ac:dyDescent="0.2">
      <c r="B14" s="870">
        <f t="shared" si="0"/>
        <v>2010</v>
      </c>
      <c r="C14" s="871">
        <v>0.1275</v>
      </c>
      <c r="E14" s="291"/>
      <c r="F14" s="292"/>
      <c r="G14" s="289"/>
    </row>
    <row r="15" spans="2:7" x14ac:dyDescent="0.2">
      <c r="B15" s="870">
        <f t="shared" si="0"/>
        <v>2011</v>
      </c>
      <c r="C15" s="871">
        <v>0.13250000000000001</v>
      </c>
      <c r="E15" s="291"/>
      <c r="F15" s="292"/>
      <c r="G15" s="289"/>
    </row>
    <row r="16" spans="2:7" x14ac:dyDescent="0.2">
      <c r="B16" s="870">
        <f t="shared" si="0"/>
        <v>2012</v>
      </c>
      <c r="C16" s="871">
        <v>0.14249999999999999</v>
      </c>
      <c r="E16" s="291"/>
      <c r="F16" s="293"/>
      <c r="G16" s="289"/>
    </row>
    <row r="17" spans="2:3" x14ac:dyDescent="0.2">
      <c r="B17" s="870">
        <f t="shared" si="0"/>
        <v>2013</v>
      </c>
      <c r="C17" s="871">
        <v>0.13980000000000001</v>
      </c>
    </row>
    <row r="18" spans="2:3" x14ac:dyDescent="0.2">
      <c r="B18" s="870">
        <f t="shared" si="0"/>
        <v>2014</v>
      </c>
      <c r="C18" s="871">
        <v>0.13</v>
      </c>
    </row>
    <row r="19" spans="2:3" x14ac:dyDescent="0.2">
      <c r="B19" s="870">
        <f t="shared" si="0"/>
        <v>2015</v>
      </c>
      <c r="C19" s="871">
        <v>0.1275</v>
      </c>
    </row>
    <row r="20" spans="2:3" ht="15.75" customHeight="1" x14ac:dyDescent="0.2">
      <c r="B20" s="870">
        <f t="shared" si="0"/>
        <v>2016</v>
      </c>
      <c r="C20" s="871">
        <v>0.14249999999999999</v>
      </c>
    </row>
    <row r="21" spans="2:3" ht="19.5" customHeight="1" x14ac:dyDescent="0.2"/>
  </sheetData>
  <mergeCells count="1">
    <mergeCell ref="B3:E3"/>
  </mergeCells>
  <pageMargins left="0.75" right="0.75" top="1" bottom="1" header="0.5" footer="0.5"/>
  <pageSetup orientation="portrait" horizontalDpi="36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D12" sqref="D12"/>
    </sheetView>
  </sheetViews>
  <sheetFormatPr defaultRowHeight="15" x14ac:dyDescent="0.2"/>
  <cols>
    <col min="1" max="1" width="5.85546875" style="671" customWidth="1"/>
    <col min="2" max="2" width="6.85546875" style="671" customWidth="1"/>
    <col min="3" max="3" width="30.28515625" style="671" customWidth="1"/>
    <col min="4" max="4" width="11.140625" style="671" customWidth="1"/>
    <col min="5" max="5" width="2.85546875" style="671" customWidth="1"/>
    <col min="6" max="6" width="34.140625" style="671" customWidth="1"/>
    <col min="7" max="7" width="5.85546875" style="671" customWidth="1"/>
    <col min="8" max="16384" width="9.140625" style="671"/>
  </cols>
  <sheetData>
    <row r="1" spans="2:6" ht="19.5" customHeight="1" x14ac:dyDescent="0.2"/>
    <row r="2" spans="2:6" ht="18.75" x14ac:dyDescent="0.2">
      <c r="B2" s="740" t="s">
        <v>705</v>
      </c>
      <c r="C2" s="46"/>
      <c r="D2" s="46"/>
    </row>
    <row r="3" spans="2:6" ht="18" customHeight="1" x14ac:dyDescent="0.2">
      <c r="B3" s="878" t="s">
        <v>706</v>
      </c>
      <c r="C3" s="878"/>
      <c r="D3" s="878"/>
      <c r="E3" s="745"/>
      <c r="F3" s="745"/>
    </row>
    <row r="4" spans="2:6" x14ac:dyDescent="0.2">
      <c r="B4" s="7" t="s">
        <v>819</v>
      </c>
      <c r="C4" s="46"/>
      <c r="D4" s="46"/>
    </row>
    <row r="5" spans="2:6" ht="6.75" customHeight="1" x14ac:dyDescent="0.2">
      <c r="B5" s="6"/>
      <c r="C5" s="46"/>
      <c r="D5" s="46"/>
    </row>
    <row r="6" spans="2:6" ht="17.25" customHeight="1" x14ac:dyDescent="0.2">
      <c r="B6" s="30" t="s">
        <v>754</v>
      </c>
      <c r="C6" s="808"/>
      <c r="D6" s="744">
        <v>2</v>
      </c>
    </row>
    <row r="7" spans="2:6" ht="17.25" customHeight="1" x14ac:dyDescent="0.2">
      <c r="B7" s="30" t="s">
        <v>809</v>
      </c>
      <c r="C7" s="808"/>
      <c r="D7" s="744">
        <v>8</v>
      </c>
    </row>
    <row r="8" spans="2:6" ht="17.25" customHeight="1" x14ac:dyDescent="0.2">
      <c r="B8" s="30" t="s">
        <v>810</v>
      </c>
      <c r="C8" s="808"/>
      <c r="D8" s="744">
        <v>10</v>
      </c>
    </row>
    <row r="9" spans="2:6" ht="17.25" customHeight="1" x14ac:dyDescent="0.2">
      <c r="B9" s="30" t="s">
        <v>719</v>
      </c>
      <c r="C9" s="808"/>
      <c r="D9" s="744" t="b">
        <f>IF(E9=1,TRUE,FALSE)</f>
        <v>1</v>
      </c>
      <c r="E9" s="697">
        <v>1</v>
      </c>
      <c r="F9" s="818"/>
    </row>
    <row r="10" spans="2:6" ht="17.25" customHeight="1" x14ac:dyDescent="0.2">
      <c r="B10" s="30" t="s">
        <v>811</v>
      </c>
      <c r="C10" s="808"/>
      <c r="D10" s="744">
        <v>1</v>
      </c>
      <c r="F10" s="817" t="s">
        <v>821</v>
      </c>
    </row>
    <row r="11" spans="2:6" ht="17.25" customHeight="1" x14ac:dyDescent="0.2">
      <c r="B11" s="37" t="s">
        <v>812</v>
      </c>
      <c r="C11" s="810"/>
      <c r="D11" s="811">
        <v>3</v>
      </c>
      <c r="F11" s="746" t="s">
        <v>905</v>
      </c>
    </row>
    <row r="12" spans="2:6" x14ac:dyDescent="0.2">
      <c r="B12" s="883" t="s">
        <v>109</v>
      </c>
      <c r="C12" s="884"/>
      <c r="D12" s="809"/>
      <c r="F12" s="747" t="s">
        <v>906</v>
      </c>
    </row>
    <row r="13" spans="2:6" ht="6.75" customHeight="1" x14ac:dyDescent="0.2">
      <c r="B13" s="6"/>
      <c r="C13" s="46"/>
      <c r="D13" s="46"/>
    </row>
    <row r="14" spans="2:6" ht="27.75" customHeight="1" x14ac:dyDescent="0.2">
      <c r="B14" s="885" t="str">
        <f>"Fungsi kerapatan prbobabilitas "&amp;IF(E9=1,"beta kumulatif","beta")&amp;" untuk parameter tersebut adalah "&amp;TEXT(D12,"0,0000")</f>
        <v>Fungsi kerapatan prbobabilitas beta kumulatif untuk parameter tersebut adalah 0,0000</v>
      </c>
      <c r="C14" s="885"/>
      <c r="D14" s="885"/>
    </row>
    <row r="15" spans="2:6" ht="19.5" customHeight="1" x14ac:dyDescent="0.2">
      <c r="B15" s="6"/>
      <c r="C15" s="46"/>
      <c r="D15" s="46"/>
    </row>
    <row r="16" spans="2:6" x14ac:dyDescent="0.2">
      <c r="B16" s="6"/>
      <c r="C16" s="46"/>
      <c r="D16" s="46"/>
    </row>
  </sheetData>
  <mergeCells count="3">
    <mergeCell ref="B3:D3"/>
    <mergeCell ref="B12:C12"/>
    <mergeCell ref="B14:D14"/>
  </mergeCell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63" r:id="rId4" name="Scroll Bar 3">
              <controlPr defaultSize="0" autoPict="0">
                <anchor moveWithCells="1">
                  <from>
                    <xdr:col>2</xdr:col>
                    <xdr:colOff>1409700</xdr:colOff>
                    <xdr:row>5</xdr:row>
                    <xdr:rowOff>19050</xdr:rowOff>
                  </from>
                  <to>
                    <xdr:col>2</xdr:col>
                    <xdr:colOff>1895475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65" r:id="rId5" name="Scroll Bar 5">
              <controlPr defaultSize="0" autoPict="0">
                <anchor moveWithCells="1">
                  <from>
                    <xdr:col>2</xdr:col>
                    <xdr:colOff>1409700</xdr:colOff>
                    <xdr:row>6</xdr:row>
                    <xdr:rowOff>19050</xdr:rowOff>
                  </from>
                  <to>
                    <xdr:col>2</xdr:col>
                    <xdr:colOff>1895475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66" r:id="rId6" name="Scroll Bar 6">
              <controlPr defaultSize="0" autoPict="0">
                <anchor moveWithCells="1">
                  <from>
                    <xdr:col>2</xdr:col>
                    <xdr:colOff>1409700</xdr:colOff>
                    <xdr:row>7</xdr:row>
                    <xdr:rowOff>19050</xdr:rowOff>
                  </from>
                  <to>
                    <xdr:col>2</xdr:col>
                    <xdr:colOff>1895475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67" r:id="rId7" name="Scroll Bar 7">
              <controlPr defaultSize="0" autoPict="0">
                <anchor moveWithCells="1">
                  <from>
                    <xdr:col>2</xdr:col>
                    <xdr:colOff>1409700</xdr:colOff>
                    <xdr:row>8</xdr:row>
                    <xdr:rowOff>19050</xdr:rowOff>
                  </from>
                  <to>
                    <xdr:col>2</xdr:col>
                    <xdr:colOff>1895475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68" r:id="rId8" name="Scroll Bar 8">
              <controlPr defaultSize="0" autoPict="0">
                <anchor moveWithCells="1">
                  <from>
                    <xdr:col>2</xdr:col>
                    <xdr:colOff>1409700</xdr:colOff>
                    <xdr:row>9</xdr:row>
                    <xdr:rowOff>19050</xdr:rowOff>
                  </from>
                  <to>
                    <xdr:col>2</xdr:col>
                    <xdr:colOff>1895475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69" r:id="rId9" name="Scroll Bar 9">
              <controlPr defaultSize="0" autoPict="0">
                <anchor moveWithCells="1">
                  <from>
                    <xdr:col>2</xdr:col>
                    <xdr:colOff>1409700</xdr:colOff>
                    <xdr:row>10</xdr:row>
                    <xdr:rowOff>19050</xdr:rowOff>
                  </from>
                  <to>
                    <xdr:col>2</xdr:col>
                    <xdr:colOff>1895475</xdr:colOff>
                    <xdr:row>10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7"/>
  <sheetViews>
    <sheetView showGridLines="0" workbookViewId="0">
      <selection activeCell="D11" sqref="D11:H11"/>
    </sheetView>
  </sheetViews>
  <sheetFormatPr defaultRowHeight="15" x14ac:dyDescent="0.2"/>
  <cols>
    <col min="1" max="1" width="5.85546875" style="238" customWidth="1"/>
    <col min="2" max="2" width="8" style="238" customWidth="1"/>
    <col min="3" max="3" width="15.7109375" style="238" customWidth="1"/>
    <col min="4" max="8" width="10.7109375" style="238" customWidth="1"/>
    <col min="9" max="9" width="3.5703125" style="238" customWidth="1"/>
    <col min="10" max="10" width="44.5703125" style="238" customWidth="1"/>
    <col min="11" max="11" width="5.85546875" style="238" customWidth="1"/>
    <col min="12" max="16384" width="9.140625" style="238"/>
  </cols>
  <sheetData>
    <row r="1" spans="2:10" ht="19.5" customHeight="1" x14ac:dyDescent="0.2"/>
    <row r="2" spans="2:10" ht="22.5" customHeight="1" x14ac:dyDescent="0.2">
      <c r="B2" s="297" t="s">
        <v>128</v>
      </c>
      <c r="C2" s="297"/>
    </row>
    <row r="3" spans="2:10" ht="18" customHeight="1" x14ac:dyDescent="0.2">
      <c r="B3" s="961" t="s">
        <v>496</v>
      </c>
      <c r="C3" s="961"/>
      <c r="D3" s="961"/>
      <c r="E3" s="961"/>
      <c r="F3" s="961"/>
      <c r="G3" s="316"/>
    </row>
    <row r="4" spans="2:10" ht="15" customHeight="1" x14ac:dyDescent="0.25">
      <c r="B4" s="2" t="s">
        <v>493</v>
      </c>
      <c r="C4" s="297"/>
    </row>
    <row r="5" spans="2:10" ht="6.75" customHeight="1" x14ac:dyDescent="0.2">
      <c r="B5" s="314"/>
      <c r="C5" s="297"/>
    </row>
    <row r="6" spans="2:10" ht="16.5" customHeight="1" x14ac:dyDescent="0.2">
      <c r="B6" s="319" t="s">
        <v>254</v>
      </c>
      <c r="C6" s="319"/>
      <c r="D6" s="298">
        <v>2012</v>
      </c>
      <c r="E6" s="298">
        <f>D6+1</f>
        <v>2013</v>
      </c>
      <c r="F6" s="298">
        <f>E6+1</f>
        <v>2014</v>
      </c>
      <c r="G6" s="299"/>
      <c r="H6" s="299"/>
      <c r="J6" s="300" t="s">
        <v>490</v>
      </c>
    </row>
    <row r="7" spans="2:10" ht="16.5" customHeight="1" x14ac:dyDescent="0.2">
      <c r="B7" s="319" t="s">
        <v>255</v>
      </c>
      <c r="C7" s="319"/>
      <c r="D7" s="301">
        <f>D6</f>
        <v>2012</v>
      </c>
      <c r="E7" s="301">
        <f>D7+1</f>
        <v>2013</v>
      </c>
      <c r="F7" s="301">
        <f>E7+1</f>
        <v>2014</v>
      </c>
      <c r="G7" s="302">
        <f>F7+1</f>
        <v>2015</v>
      </c>
      <c r="H7" s="303">
        <f>G7+1</f>
        <v>2016</v>
      </c>
      <c r="J7" s="238" t="s">
        <v>494</v>
      </c>
    </row>
    <row r="8" spans="2:10" ht="16.5" customHeight="1" x14ac:dyDescent="0.2">
      <c r="B8" s="957" t="s">
        <v>256</v>
      </c>
      <c r="C8" s="319"/>
      <c r="D8" s="958" t="s">
        <v>243</v>
      </c>
      <c r="E8" s="959"/>
      <c r="F8" s="960"/>
      <c r="G8" s="249"/>
      <c r="H8" s="249"/>
      <c r="J8" s="238" t="s">
        <v>495</v>
      </c>
    </row>
    <row r="9" spans="2:10" ht="16.5" customHeight="1" x14ac:dyDescent="0.2">
      <c r="B9" s="957"/>
      <c r="C9" s="319"/>
      <c r="D9" s="304">
        <v>125750</v>
      </c>
      <c r="E9" s="304">
        <v>172500</v>
      </c>
      <c r="F9" s="304">
        <v>211750</v>
      </c>
      <c r="G9" s="249"/>
      <c r="H9" s="249"/>
      <c r="J9" s="238" t="s">
        <v>491</v>
      </c>
    </row>
    <row r="10" spans="2:10" ht="16.5" customHeight="1" x14ac:dyDescent="0.2">
      <c r="B10" s="319" t="s">
        <v>257</v>
      </c>
      <c r="C10" s="320"/>
      <c r="D10" s="305" t="b">
        <f>IF(J10=1,TRUE,FALSE)</f>
        <v>1</v>
      </c>
      <c r="E10" s="306" t="s">
        <v>45</v>
      </c>
      <c r="F10" s="307"/>
      <c r="G10" s="306"/>
      <c r="H10" s="306"/>
      <c r="J10" s="308">
        <v>1</v>
      </c>
    </row>
    <row r="11" spans="2:10" ht="16.5" customHeight="1" x14ac:dyDescent="0.2">
      <c r="B11" s="309" t="s">
        <v>492</v>
      </c>
      <c r="C11" s="310"/>
      <c r="D11" s="311"/>
      <c r="E11" s="311"/>
      <c r="F11" s="311"/>
      <c r="G11" s="311"/>
      <c r="H11" s="312"/>
    </row>
    <row r="12" spans="2:10" ht="15.75" customHeight="1" x14ac:dyDescent="0.2">
      <c r="B12" s="313"/>
      <c r="C12" s="313"/>
      <c r="D12" s="859" t="s">
        <v>965</v>
      </c>
      <c r="E12" s="313"/>
      <c r="F12" s="313"/>
      <c r="G12" s="313"/>
      <c r="H12" s="313"/>
    </row>
    <row r="13" spans="2:10" ht="19.5" customHeight="1" x14ac:dyDescent="0.2"/>
    <row r="14" spans="2:10" ht="15" customHeight="1" x14ac:dyDescent="0.2"/>
    <row r="15" spans="2:10" ht="15" customHeight="1" x14ac:dyDescent="0.2"/>
    <row r="16" spans="2:10" ht="15" customHeight="1" x14ac:dyDescent="0.2"/>
    <row r="17" ht="19.5" customHeight="1" x14ac:dyDescent="0.2"/>
  </sheetData>
  <mergeCells count="3">
    <mergeCell ref="B8:B9"/>
    <mergeCell ref="D8:F8"/>
    <mergeCell ref="B3:F3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8849" r:id="rId4" name="Scroll Bar 1">
              <controlPr defaultSize="0" autoPict="0">
                <anchor moveWithCells="1">
                  <from>
                    <xdr:col>2</xdr:col>
                    <xdr:colOff>457200</xdr:colOff>
                    <xdr:row>5</xdr:row>
                    <xdr:rowOff>38100</xdr:rowOff>
                  </from>
                  <to>
                    <xdr:col>2</xdr:col>
                    <xdr:colOff>942975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0" r:id="rId5" name="Scroll Bar 2">
              <controlPr defaultSize="0" autoPict="0">
                <anchor moveWithCells="1">
                  <from>
                    <xdr:col>2</xdr:col>
                    <xdr:colOff>457200</xdr:colOff>
                    <xdr:row>9</xdr:row>
                    <xdr:rowOff>19050</xdr:rowOff>
                  </from>
                  <to>
                    <xdr:col>2</xdr:col>
                    <xdr:colOff>942975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>
      <selection activeCell="I13" sqref="I13"/>
    </sheetView>
  </sheetViews>
  <sheetFormatPr defaultRowHeight="15" x14ac:dyDescent="0.2"/>
  <cols>
    <col min="1" max="1" width="5.85546875" style="194" customWidth="1"/>
    <col min="2" max="2" width="8.85546875" style="194" customWidth="1"/>
    <col min="3" max="3" width="14.28515625" style="194" customWidth="1"/>
    <col min="4" max="4" width="4" style="194" customWidth="1"/>
    <col min="5" max="5" width="14.7109375" style="194" customWidth="1"/>
    <col min="6" max="6" width="27.7109375" style="194" customWidth="1"/>
    <col min="7" max="7" width="10.7109375" style="194" customWidth="1"/>
    <col min="8" max="8" width="5.85546875" style="194" customWidth="1"/>
    <col min="9" max="16384" width="9.140625" style="194"/>
  </cols>
  <sheetData>
    <row r="1" spans="2:7" ht="19.5" customHeight="1" x14ac:dyDescent="0.2"/>
    <row r="2" spans="2:7" ht="16.5" customHeight="1" x14ac:dyDescent="0.3">
      <c r="B2" s="281" t="s">
        <v>302</v>
      </c>
    </row>
    <row r="3" spans="2:7" ht="18" customHeight="1" x14ac:dyDescent="0.2">
      <c r="B3" s="956" t="s">
        <v>489</v>
      </c>
      <c r="C3" s="956"/>
      <c r="D3" s="956"/>
      <c r="E3" s="956"/>
    </row>
    <row r="4" spans="2:7" ht="16.5" customHeight="1" x14ac:dyDescent="0.25">
      <c r="B4" s="2" t="s">
        <v>488</v>
      </c>
    </row>
    <row r="5" spans="2:7" ht="6.75" customHeight="1" x14ac:dyDescent="0.3">
      <c r="B5" s="281"/>
    </row>
    <row r="6" spans="2:7" ht="15.75" customHeight="1" x14ac:dyDescent="0.2">
      <c r="B6" s="294" t="s">
        <v>299</v>
      </c>
      <c r="C6" s="295" t="s">
        <v>300</v>
      </c>
    </row>
    <row r="7" spans="2:7" ht="15.75" customHeight="1" x14ac:dyDescent="0.2">
      <c r="B7" s="870">
        <v>2003</v>
      </c>
      <c r="C7" s="871">
        <v>0.155</v>
      </c>
      <c r="E7" s="282" t="str">
        <f>"Rata-rata suku bunga periode "&amp;B7&amp;" s.d. "&amp;B20</f>
        <v>Rata-rata suku bunga periode 2003 s.d. 2016</v>
      </c>
      <c r="F7" s="283"/>
      <c r="G7" s="284">
        <f>AVERAGE(C7:C20)</f>
        <v>0.13605714285714285</v>
      </c>
    </row>
    <row r="8" spans="2:7" ht="15.75" customHeight="1" x14ac:dyDescent="0.2">
      <c r="B8" s="870">
        <v>2004</v>
      </c>
      <c r="C8" s="871">
        <v>0.1275</v>
      </c>
      <c r="E8" s="285" t="s">
        <v>303</v>
      </c>
      <c r="F8" s="283"/>
      <c r="G8" s="284"/>
    </row>
    <row r="9" spans="2:7" x14ac:dyDescent="0.2">
      <c r="B9" s="870">
        <v>2005</v>
      </c>
      <c r="C9" s="871">
        <v>0.13500000000000001</v>
      </c>
      <c r="G9" s="296" t="s">
        <v>966</v>
      </c>
    </row>
    <row r="10" spans="2:7" x14ac:dyDescent="0.2">
      <c r="B10" s="870">
        <v>2006</v>
      </c>
      <c r="C10" s="871">
        <v>0.14249999999999999</v>
      </c>
    </row>
    <row r="11" spans="2:7" x14ac:dyDescent="0.2">
      <c r="B11" s="870">
        <v>2007</v>
      </c>
      <c r="C11" s="871">
        <v>0.14249999999999999</v>
      </c>
      <c r="E11" s="290"/>
      <c r="F11" s="289"/>
      <c r="G11" s="289"/>
    </row>
    <row r="12" spans="2:7" x14ac:dyDescent="0.2">
      <c r="B12" s="870">
        <v>2008</v>
      </c>
      <c r="C12" s="871">
        <v>0.13250000000000001</v>
      </c>
      <c r="E12" s="52"/>
      <c r="F12" s="52"/>
      <c r="G12" s="52"/>
    </row>
    <row r="13" spans="2:7" x14ac:dyDescent="0.2">
      <c r="B13" s="870">
        <v>2009</v>
      </c>
      <c r="C13" s="871">
        <v>0.1275</v>
      </c>
      <c r="E13" s="291"/>
      <c r="F13" s="292"/>
      <c r="G13" s="289"/>
    </row>
    <row r="14" spans="2:7" x14ac:dyDescent="0.2">
      <c r="B14" s="870">
        <v>2010</v>
      </c>
      <c r="C14" s="871">
        <v>0.1275</v>
      </c>
      <c r="E14" s="291"/>
      <c r="F14" s="292"/>
      <c r="G14" s="289"/>
    </row>
    <row r="15" spans="2:7" x14ac:dyDescent="0.2">
      <c r="B15" s="870">
        <v>2011</v>
      </c>
      <c r="C15" s="871">
        <v>0.13250000000000001</v>
      </c>
      <c r="E15" s="291"/>
      <c r="F15" s="292"/>
      <c r="G15" s="289"/>
    </row>
    <row r="16" spans="2:7" x14ac:dyDescent="0.2">
      <c r="B16" s="870">
        <v>2012</v>
      </c>
      <c r="C16" s="871">
        <v>0.14249999999999999</v>
      </c>
      <c r="E16" s="291"/>
      <c r="F16" s="293"/>
      <c r="G16" s="289"/>
    </row>
    <row r="17" spans="2:7" x14ac:dyDescent="0.2">
      <c r="B17" s="870">
        <v>2013</v>
      </c>
      <c r="C17" s="871">
        <v>0.13980000000000001</v>
      </c>
      <c r="E17" s="289"/>
      <c r="F17" s="289"/>
      <c r="G17" s="289"/>
    </row>
    <row r="18" spans="2:7" x14ac:dyDescent="0.2">
      <c r="B18" s="870">
        <v>2014</v>
      </c>
      <c r="C18" s="871">
        <v>0.13</v>
      </c>
      <c r="E18" s="289"/>
      <c r="F18" s="289"/>
      <c r="G18" s="289"/>
    </row>
    <row r="19" spans="2:7" x14ac:dyDescent="0.2">
      <c r="B19" s="870">
        <v>2015</v>
      </c>
      <c r="C19" s="871">
        <v>0.1275</v>
      </c>
      <c r="E19" s="289"/>
      <c r="F19" s="289"/>
      <c r="G19" s="289"/>
    </row>
    <row r="20" spans="2:7" x14ac:dyDescent="0.2">
      <c r="B20" s="870">
        <v>2016</v>
      </c>
      <c r="C20" s="871">
        <v>0.14249999999999999</v>
      </c>
    </row>
    <row r="21" spans="2:7" ht="19.5" customHeight="1" x14ac:dyDescent="0.2"/>
  </sheetData>
  <mergeCells count="1">
    <mergeCell ref="B3:E3"/>
  </mergeCells>
  <pageMargins left="0.75" right="0.75" top="1" bottom="1" header="0.5" footer="0.5"/>
  <pageSetup orientation="portrait" horizontalDpi="360" verticalDpi="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5"/>
  <sheetViews>
    <sheetView workbookViewId="0">
      <selection activeCell="E12" sqref="E12"/>
    </sheetView>
  </sheetViews>
  <sheetFormatPr defaultRowHeight="15" x14ac:dyDescent="0.2"/>
  <cols>
    <col min="1" max="1" width="5.85546875" style="317" customWidth="1"/>
    <col min="2" max="2" width="6.5703125" style="317" customWidth="1"/>
    <col min="3" max="3" width="30.5703125" style="317" customWidth="1"/>
    <col min="4" max="4" width="14.140625" style="317" customWidth="1"/>
    <col min="5" max="5" width="15.140625" style="317" customWidth="1"/>
    <col min="6" max="6" width="27.28515625" style="317" customWidth="1"/>
    <col min="7" max="7" width="5.85546875" style="317" customWidth="1"/>
    <col min="8" max="251" width="9.140625" style="317"/>
    <col min="252" max="252" width="9.5703125" style="317" customWidth="1"/>
    <col min="253" max="253" width="14.7109375" style="317" customWidth="1"/>
    <col min="254" max="254" width="14.28515625" style="317" customWidth="1"/>
    <col min="255" max="255" width="14.140625" style="317" customWidth="1"/>
    <col min="256" max="256" width="13.85546875" style="317" customWidth="1"/>
    <col min="257" max="257" width="2.7109375" style="317" customWidth="1"/>
    <col min="258" max="258" width="14.7109375" style="317" customWidth="1"/>
    <col min="259" max="259" width="7.28515625" style="317" customWidth="1"/>
    <col min="260" max="260" width="6" style="317" customWidth="1"/>
    <col min="261" max="261" width="4" style="317" customWidth="1"/>
    <col min="262" max="507" width="9.140625" style="317"/>
    <col min="508" max="508" width="9.5703125" style="317" customWidth="1"/>
    <col min="509" max="509" width="14.7109375" style="317" customWidth="1"/>
    <col min="510" max="510" width="14.28515625" style="317" customWidth="1"/>
    <col min="511" max="511" width="14.140625" style="317" customWidth="1"/>
    <col min="512" max="512" width="13.85546875" style="317" customWidth="1"/>
    <col min="513" max="513" width="2.7109375" style="317" customWidth="1"/>
    <col min="514" max="514" width="14.7109375" style="317" customWidth="1"/>
    <col min="515" max="515" width="7.28515625" style="317" customWidth="1"/>
    <col min="516" max="516" width="6" style="317" customWidth="1"/>
    <col min="517" max="517" width="4" style="317" customWidth="1"/>
    <col min="518" max="763" width="9.140625" style="317"/>
    <col min="764" max="764" width="9.5703125" style="317" customWidth="1"/>
    <col min="765" max="765" width="14.7109375" style="317" customWidth="1"/>
    <col min="766" max="766" width="14.28515625" style="317" customWidth="1"/>
    <col min="767" max="767" width="14.140625" style="317" customWidth="1"/>
    <col min="768" max="768" width="13.85546875" style="317" customWidth="1"/>
    <col min="769" max="769" width="2.7109375" style="317" customWidth="1"/>
    <col min="770" max="770" width="14.7109375" style="317" customWidth="1"/>
    <col min="771" max="771" width="7.28515625" style="317" customWidth="1"/>
    <col min="772" max="772" width="6" style="317" customWidth="1"/>
    <col min="773" max="773" width="4" style="317" customWidth="1"/>
    <col min="774" max="1019" width="9.140625" style="317"/>
    <col min="1020" max="1020" width="9.5703125" style="317" customWidth="1"/>
    <col min="1021" max="1021" width="14.7109375" style="317" customWidth="1"/>
    <col min="1022" max="1022" width="14.28515625" style="317" customWidth="1"/>
    <col min="1023" max="1023" width="14.140625" style="317" customWidth="1"/>
    <col min="1024" max="1024" width="13.85546875" style="317" customWidth="1"/>
    <col min="1025" max="1025" width="2.7109375" style="317" customWidth="1"/>
    <col min="1026" max="1026" width="14.7109375" style="317" customWidth="1"/>
    <col min="1027" max="1027" width="7.28515625" style="317" customWidth="1"/>
    <col min="1028" max="1028" width="6" style="317" customWidth="1"/>
    <col min="1029" max="1029" width="4" style="317" customWidth="1"/>
    <col min="1030" max="1275" width="9.140625" style="317"/>
    <col min="1276" max="1276" width="9.5703125" style="317" customWidth="1"/>
    <col min="1277" max="1277" width="14.7109375" style="317" customWidth="1"/>
    <col min="1278" max="1278" width="14.28515625" style="317" customWidth="1"/>
    <col min="1279" max="1279" width="14.140625" style="317" customWidth="1"/>
    <col min="1280" max="1280" width="13.85546875" style="317" customWidth="1"/>
    <col min="1281" max="1281" width="2.7109375" style="317" customWidth="1"/>
    <col min="1282" max="1282" width="14.7109375" style="317" customWidth="1"/>
    <col min="1283" max="1283" width="7.28515625" style="317" customWidth="1"/>
    <col min="1284" max="1284" width="6" style="317" customWidth="1"/>
    <col min="1285" max="1285" width="4" style="317" customWidth="1"/>
    <col min="1286" max="1531" width="9.140625" style="317"/>
    <col min="1532" max="1532" width="9.5703125" style="317" customWidth="1"/>
    <col min="1533" max="1533" width="14.7109375" style="317" customWidth="1"/>
    <col min="1534" max="1534" width="14.28515625" style="317" customWidth="1"/>
    <col min="1535" max="1535" width="14.140625" style="317" customWidth="1"/>
    <col min="1536" max="1536" width="13.85546875" style="317" customWidth="1"/>
    <col min="1537" max="1537" width="2.7109375" style="317" customWidth="1"/>
    <col min="1538" max="1538" width="14.7109375" style="317" customWidth="1"/>
    <col min="1539" max="1539" width="7.28515625" style="317" customWidth="1"/>
    <col min="1540" max="1540" width="6" style="317" customWidth="1"/>
    <col min="1541" max="1541" width="4" style="317" customWidth="1"/>
    <col min="1542" max="1787" width="9.140625" style="317"/>
    <col min="1788" max="1788" width="9.5703125" style="317" customWidth="1"/>
    <col min="1789" max="1789" width="14.7109375" style="317" customWidth="1"/>
    <col min="1790" max="1790" width="14.28515625" style="317" customWidth="1"/>
    <col min="1791" max="1791" width="14.140625" style="317" customWidth="1"/>
    <col min="1792" max="1792" width="13.85546875" style="317" customWidth="1"/>
    <col min="1793" max="1793" width="2.7109375" style="317" customWidth="1"/>
    <col min="1794" max="1794" width="14.7109375" style="317" customWidth="1"/>
    <col min="1795" max="1795" width="7.28515625" style="317" customWidth="1"/>
    <col min="1796" max="1796" width="6" style="317" customWidth="1"/>
    <col min="1797" max="1797" width="4" style="317" customWidth="1"/>
    <col min="1798" max="2043" width="9.140625" style="317"/>
    <col min="2044" max="2044" width="9.5703125" style="317" customWidth="1"/>
    <col min="2045" max="2045" width="14.7109375" style="317" customWidth="1"/>
    <col min="2046" max="2046" width="14.28515625" style="317" customWidth="1"/>
    <col min="2047" max="2047" width="14.140625" style="317" customWidth="1"/>
    <col min="2048" max="2048" width="13.85546875" style="317" customWidth="1"/>
    <col min="2049" max="2049" width="2.7109375" style="317" customWidth="1"/>
    <col min="2050" max="2050" width="14.7109375" style="317" customWidth="1"/>
    <col min="2051" max="2051" width="7.28515625" style="317" customWidth="1"/>
    <col min="2052" max="2052" width="6" style="317" customWidth="1"/>
    <col min="2053" max="2053" width="4" style="317" customWidth="1"/>
    <col min="2054" max="2299" width="9.140625" style="317"/>
    <col min="2300" max="2300" width="9.5703125" style="317" customWidth="1"/>
    <col min="2301" max="2301" width="14.7109375" style="317" customWidth="1"/>
    <col min="2302" max="2302" width="14.28515625" style="317" customWidth="1"/>
    <col min="2303" max="2303" width="14.140625" style="317" customWidth="1"/>
    <col min="2304" max="2304" width="13.85546875" style="317" customWidth="1"/>
    <col min="2305" max="2305" width="2.7109375" style="317" customWidth="1"/>
    <col min="2306" max="2306" width="14.7109375" style="317" customWidth="1"/>
    <col min="2307" max="2307" width="7.28515625" style="317" customWidth="1"/>
    <col min="2308" max="2308" width="6" style="317" customWidth="1"/>
    <col min="2309" max="2309" width="4" style="317" customWidth="1"/>
    <col min="2310" max="2555" width="9.140625" style="317"/>
    <col min="2556" max="2556" width="9.5703125" style="317" customWidth="1"/>
    <col min="2557" max="2557" width="14.7109375" style="317" customWidth="1"/>
    <col min="2558" max="2558" width="14.28515625" style="317" customWidth="1"/>
    <col min="2559" max="2559" width="14.140625" style="317" customWidth="1"/>
    <col min="2560" max="2560" width="13.85546875" style="317" customWidth="1"/>
    <col min="2561" max="2561" width="2.7109375" style="317" customWidth="1"/>
    <col min="2562" max="2562" width="14.7109375" style="317" customWidth="1"/>
    <col min="2563" max="2563" width="7.28515625" style="317" customWidth="1"/>
    <col min="2564" max="2564" width="6" style="317" customWidth="1"/>
    <col min="2565" max="2565" width="4" style="317" customWidth="1"/>
    <col min="2566" max="2811" width="9.140625" style="317"/>
    <col min="2812" max="2812" width="9.5703125" style="317" customWidth="1"/>
    <col min="2813" max="2813" width="14.7109375" style="317" customWidth="1"/>
    <col min="2814" max="2814" width="14.28515625" style="317" customWidth="1"/>
    <col min="2815" max="2815" width="14.140625" style="317" customWidth="1"/>
    <col min="2816" max="2816" width="13.85546875" style="317" customWidth="1"/>
    <col min="2817" max="2817" width="2.7109375" style="317" customWidth="1"/>
    <col min="2818" max="2818" width="14.7109375" style="317" customWidth="1"/>
    <col min="2819" max="2819" width="7.28515625" style="317" customWidth="1"/>
    <col min="2820" max="2820" width="6" style="317" customWidth="1"/>
    <col min="2821" max="2821" width="4" style="317" customWidth="1"/>
    <col min="2822" max="3067" width="9.140625" style="317"/>
    <col min="3068" max="3068" width="9.5703125" style="317" customWidth="1"/>
    <col min="3069" max="3069" width="14.7109375" style="317" customWidth="1"/>
    <col min="3070" max="3070" width="14.28515625" style="317" customWidth="1"/>
    <col min="3071" max="3071" width="14.140625" style="317" customWidth="1"/>
    <col min="3072" max="3072" width="13.85546875" style="317" customWidth="1"/>
    <col min="3073" max="3073" width="2.7109375" style="317" customWidth="1"/>
    <col min="3074" max="3074" width="14.7109375" style="317" customWidth="1"/>
    <col min="3075" max="3075" width="7.28515625" style="317" customWidth="1"/>
    <col min="3076" max="3076" width="6" style="317" customWidth="1"/>
    <col min="3077" max="3077" width="4" style="317" customWidth="1"/>
    <col min="3078" max="3323" width="9.140625" style="317"/>
    <col min="3324" max="3324" width="9.5703125" style="317" customWidth="1"/>
    <col min="3325" max="3325" width="14.7109375" style="317" customWidth="1"/>
    <col min="3326" max="3326" width="14.28515625" style="317" customWidth="1"/>
    <col min="3327" max="3327" width="14.140625" style="317" customWidth="1"/>
    <col min="3328" max="3328" width="13.85546875" style="317" customWidth="1"/>
    <col min="3329" max="3329" width="2.7109375" style="317" customWidth="1"/>
    <col min="3330" max="3330" width="14.7109375" style="317" customWidth="1"/>
    <col min="3331" max="3331" width="7.28515625" style="317" customWidth="1"/>
    <col min="3332" max="3332" width="6" style="317" customWidth="1"/>
    <col min="3333" max="3333" width="4" style="317" customWidth="1"/>
    <col min="3334" max="3579" width="9.140625" style="317"/>
    <col min="3580" max="3580" width="9.5703125" style="317" customWidth="1"/>
    <col min="3581" max="3581" width="14.7109375" style="317" customWidth="1"/>
    <col min="3582" max="3582" width="14.28515625" style="317" customWidth="1"/>
    <col min="3583" max="3583" width="14.140625" style="317" customWidth="1"/>
    <col min="3584" max="3584" width="13.85546875" style="317" customWidth="1"/>
    <col min="3585" max="3585" width="2.7109375" style="317" customWidth="1"/>
    <col min="3586" max="3586" width="14.7109375" style="317" customWidth="1"/>
    <col min="3587" max="3587" width="7.28515625" style="317" customWidth="1"/>
    <col min="3588" max="3588" width="6" style="317" customWidth="1"/>
    <col min="3589" max="3589" width="4" style="317" customWidth="1"/>
    <col min="3590" max="3835" width="9.140625" style="317"/>
    <col min="3836" max="3836" width="9.5703125" style="317" customWidth="1"/>
    <col min="3837" max="3837" width="14.7109375" style="317" customWidth="1"/>
    <col min="3838" max="3838" width="14.28515625" style="317" customWidth="1"/>
    <col min="3839" max="3839" width="14.140625" style="317" customWidth="1"/>
    <col min="3840" max="3840" width="13.85546875" style="317" customWidth="1"/>
    <col min="3841" max="3841" width="2.7109375" style="317" customWidth="1"/>
    <col min="3842" max="3842" width="14.7109375" style="317" customWidth="1"/>
    <col min="3843" max="3843" width="7.28515625" style="317" customWidth="1"/>
    <col min="3844" max="3844" width="6" style="317" customWidth="1"/>
    <col min="3845" max="3845" width="4" style="317" customWidth="1"/>
    <col min="3846" max="4091" width="9.140625" style="317"/>
    <col min="4092" max="4092" width="9.5703125" style="317" customWidth="1"/>
    <col min="4093" max="4093" width="14.7109375" style="317" customWidth="1"/>
    <col min="4094" max="4094" width="14.28515625" style="317" customWidth="1"/>
    <col min="4095" max="4095" width="14.140625" style="317" customWidth="1"/>
    <col min="4096" max="4096" width="13.85546875" style="317" customWidth="1"/>
    <col min="4097" max="4097" width="2.7109375" style="317" customWidth="1"/>
    <col min="4098" max="4098" width="14.7109375" style="317" customWidth="1"/>
    <col min="4099" max="4099" width="7.28515625" style="317" customWidth="1"/>
    <col min="4100" max="4100" width="6" style="317" customWidth="1"/>
    <col min="4101" max="4101" width="4" style="317" customWidth="1"/>
    <col min="4102" max="4347" width="9.140625" style="317"/>
    <col min="4348" max="4348" width="9.5703125" style="317" customWidth="1"/>
    <col min="4349" max="4349" width="14.7109375" style="317" customWidth="1"/>
    <col min="4350" max="4350" width="14.28515625" style="317" customWidth="1"/>
    <col min="4351" max="4351" width="14.140625" style="317" customWidth="1"/>
    <col min="4352" max="4352" width="13.85546875" style="317" customWidth="1"/>
    <col min="4353" max="4353" width="2.7109375" style="317" customWidth="1"/>
    <col min="4354" max="4354" width="14.7109375" style="317" customWidth="1"/>
    <col min="4355" max="4355" width="7.28515625" style="317" customWidth="1"/>
    <col min="4356" max="4356" width="6" style="317" customWidth="1"/>
    <col min="4357" max="4357" width="4" style="317" customWidth="1"/>
    <col min="4358" max="4603" width="9.140625" style="317"/>
    <col min="4604" max="4604" width="9.5703125" style="317" customWidth="1"/>
    <col min="4605" max="4605" width="14.7109375" style="317" customWidth="1"/>
    <col min="4606" max="4606" width="14.28515625" style="317" customWidth="1"/>
    <col min="4607" max="4607" width="14.140625" style="317" customWidth="1"/>
    <col min="4608" max="4608" width="13.85546875" style="317" customWidth="1"/>
    <col min="4609" max="4609" width="2.7109375" style="317" customWidth="1"/>
    <col min="4610" max="4610" width="14.7109375" style="317" customWidth="1"/>
    <col min="4611" max="4611" width="7.28515625" style="317" customWidth="1"/>
    <col min="4612" max="4612" width="6" style="317" customWidth="1"/>
    <col min="4613" max="4613" width="4" style="317" customWidth="1"/>
    <col min="4614" max="4859" width="9.140625" style="317"/>
    <col min="4860" max="4860" width="9.5703125" style="317" customWidth="1"/>
    <col min="4861" max="4861" width="14.7109375" style="317" customWidth="1"/>
    <col min="4862" max="4862" width="14.28515625" style="317" customWidth="1"/>
    <col min="4863" max="4863" width="14.140625" style="317" customWidth="1"/>
    <col min="4864" max="4864" width="13.85546875" style="317" customWidth="1"/>
    <col min="4865" max="4865" width="2.7109375" style="317" customWidth="1"/>
    <col min="4866" max="4866" width="14.7109375" style="317" customWidth="1"/>
    <col min="4867" max="4867" width="7.28515625" style="317" customWidth="1"/>
    <col min="4868" max="4868" width="6" style="317" customWidth="1"/>
    <col min="4869" max="4869" width="4" style="317" customWidth="1"/>
    <col min="4870" max="5115" width="9.140625" style="317"/>
    <col min="5116" max="5116" width="9.5703125" style="317" customWidth="1"/>
    <col min="5117" max="5117" width="14.7109375" style="317" customWidth="1"/>
    <col min="5118" max="5118" width="14.28515625" style="317" customWidth="1"/>
    <col min="5119" max="5119" width="14.140625" style="317" customWidth="1"/>
    <col min="5120" max="5120" width="13.85546875" style="317" customWidth="1"/>
    <col min="5121" max="5121" width="2.7109375" style="317" customWidth="1"/>
    <col min="5122" max="5122" width="14.7109375" style="317" customWidth="1"/>
    <col min="5123" max="5123" width="7.28515625" style="317" customWidth="1"/>
    <col min="5124" max="5124" width="6" style="317" customWidth="1"/>
    <col min="5125" max="5125" width="4" style="317" customWidth="1"/>
    <col min="5126" max="5371" width="9.140625" style="317"/>
    <col min="5372" max="5372" width="9.5703125" style="317" customWidth="1"/>
    <col min="5373" max="5373" width="14.7109375" style="317" customWidth="1"/>
    <col min="5374" max="5374" width="14.28515625" style="317" customWidth="1"/>
    <col min="5375" max="5375" width="14.140625" style="317" customWidth="1"/>
    <col min="5376" max="5376" width="13.85546875" style="317" customWidth="1"/>
    <col min="5377" max="5377" width="2.7109375" style="317" customWidth="1"/>
    <col min="5378" max="5378" width="14.7109375" style="317" customWidth="1"/>
    <col min="5379" max="5379" width="7.28515625" style="317" customWidth="1"/>
    <col min="5380" max="5380" width="6" style="317" customWidth="1"/>
    <col min="5381" max="5381" width="4" style="317" customWidth="1"/>
    <col min="5382" max="5627" width="9.140625" style="317"/>
    <col min="5628" max="5628" width="9.5703125" style="317" customWidth="1"/>
    <col min="5629" max="5629" width="14.7109375" style="317" customWidth="1"/>
    <col min="5630" max="5630" width="14.28515625" style="317" customWidth="1"/>
    <col min="5631" max="5631" width="14.140625" style="317" customWidth="1"/>
    <col min="5632" max="5632" width="13.85546875" style="317" customWidth="1"/>
    <col min="5633" max="5633" width="2.7109375" style="317" customWidth="1"/>
    <col min="5634" max="5634" width="14.7109375" style="317" customWidth="1"/>
    <col min="5635" max="5635" width="7.28515625" style="317" customWidth="1"/>
    <col min="5636" max="5636" width="6" style="317" customWidth="1"/>
    <col min="5637" max="5637" width="4" style="317" customWidth="1"/>
    <col min="5638" max="5883" width="9.140625" style="317"/>
    <col min="5884" max="5884" width="9.5703125" style="317" customWidth="1"/>
    <col min="5885" max="5885" width="14.7109375" style="317" customWidth="1"/>
    <col min="5886" max="5886" width="14.28515625" style="317" customWidth="1"/>
    <col min="5887" max="5887" width="14.140625" style="317" customWidth="1"/>
    <col min="5888" max="5888" width="13.85546875" style="317" customWidth="1"/>
    <col min="5889" max="5889" width="2.7109375" style="317" customWidth="1"/>
    <col min="5890" max="5890" width="14.7109375" style="317" customWidth="1"/>
    <col min="5891" max="5891" width="7.28515625" style="317" customWidth="1"/>
    <col min="5892" max="5892" width="6" style="317" customWidth="1"/>
    <col min="5893" max="5893" width="4" style="317" customWidth="1"/>
    <col min="5894" max="6139" width="9.140625" style="317"/>
    <col min="6140" max="6140" width="9.5703125" style="317" customWidth="1"/>
    <col min="6141" max="6141" width="14.7109375" style="317" customWidth="1"/>
    <col min="6142" max="6142" width="14.28515625" style="317" customWidth="1"/>
    <col min="6143" max="6143" width="14.140625" style="317" customWidth="1"/>
    <col min="6144" max="6144" width="13.85546875" style="317" customWidth="1"/>
    <col min="6145" max="6145" width="2.7109375" style="317" customWidth="1"/>
    <col min="6146" max="6146" width="14.7109375" style="317" customWidth="1"/>
    <col min="6147" max="6147" width="7.28515625" style="317" customWidth="1"/>
    <col min="6148" max="6148" width="6" style="317" customWidth="1"/>
    <col min="6149" max="6149" width="4" style="317" customWidth="1"/>
    <col min="6150" max="6395" width="9.140625" style="317"/>
    <col min="6396" max="6396" width="9.5703125" style="317" customWidth="1"/>
    <col min="6397" max="6397" width="14.7109375" style="317" customWidth="1"/>
    <col min="6398" max="6398" width="14.28515625" style="317" customWidth="1"/>
    <col min="6399" max="6399" width="14.140625" style="317" customWidth="1"/>
    <col min="6400" max="6400" width="13.85546875" style="317" customWidth="1"/>
    <col min="6401" max="6401" width="2.7109375" style="317" customWidth="1"/>
    <col min="6402" max="6402" width="14.7109375" style="317" customWidth="1"/>
    <col min="6403" max="6403" width="7.28515625" style="317" customWidth="1"/>
    <col min="6404" max="6404" width="6" style="317" customWidth="1"/>
    <col min="6405" max="6405" width="4" style="317" customWidth="1"/>
    <col min="6406" max="6651" width="9.140625" style="317"/>
    <col min="6652" max="6652" width="9.5703125" style="317" customWidth="1"/>
    <col min="6653" max="6653" width="14.7109375" style="317" customWidth="1"/>
    <col min="6654" max="6654" width="14.28515625" style="317" customWidth="1"/>
    <col min="6655" max="6655" width="14.140625" style="317" customWidth="1"/>
    <col min="6656" max="6656" width="13.85546875" style="317" customWidth="1"/>
    <col min="6657" max="6657" width="2.7109375" style="317" customWidth="1"/>
    <col min="6658" max="6658" width="14.7109375" style="317" customWidth="1"/>
    <col min="6659" max="6659" width="7.28515625" style="317" customWidth="1"/>
    <col min="6660" max="6660" width="6" style="317" customWidth="1"/>
    <col min="6661" max="6661" width="4" style="317" customWidth="1"/>
    <col min="6662" max="6907" width="9.140625" style="317"/>
    <col min="6908" max="6908" width="9.5703125" style="317" customWidth="1"/>
    <col min="6909" max="6909" width="14.7109375" style="317" customWidth="1"/>
    <col min="6910" max="6910" width="14.28515625" style="317" customWidth="1"/>
    <col min="6911" max="6911" width="14.140625" style="317" customWidth="1"/>
    <col min="6912" max="6912" width="13.85546875" style="317" customWidth="1"/>
    <col min="6913" max="6913" width="2.7109375" style="317" customWidth="1"/>
    <col min="6914" max="6914" width="14.7109375" style="317" customWidth="1"/>
    <col min="6915" max="6915" width="7.28515625" style="317" customWidth="1"/>
    <col min="6916" max="6916" width="6" style="317" customWidth="1"/>
    <col min="6917" max="6917" width="4" style="317" customWidth="1"/>
    <col min="6918" max="7163" width="9.140625" style="317"/>
    <col min="7164" max="7164" width="9.5703125" style="317" customWidth="1"/>
    <col min="7165" max="7165" width="14.7109375" style="317" customWidth="1"/>
    <col min="7166" max="7166" width="14.28515625" style="317" customWidth="1"/>
    <col min="7167" max="7167" width="14.140625" style="317" customWidth="1"/>
    <col min="7168" max="7168" width="13.85546875" style="317" customWidth="1"/>
    <col min="7169" max="7169" width="2.7109375" style="317" customWidth="1"/>
    <col min="7170" max="7170" width="14.7109375" style="317" customWidth="1"/>
    <col min="7171" max="7171" width="7.28515625" style="317" customWidth="1"/>
    <col min="7172" max="7172" width="6" style="317" customWidth="1"/>
    <col min="7173" max="7173" width="4" style="317" customWidth="1"/>
    <col min="7174" max="7419" width="9.140625" style="317"/>
    <col min="7420" max="7420" width="9.5703125" style="317" customWidth="1"/>
    <col min="7421" max="7421" width="14.7109375" style="317" customWidth="1"/>
    <col min="7422" max="7422" width="14.28515625" style="317" customWidth="1"/>
    <col min="7423" max="7423" width="14.140625" style="317" customWidth="1"/>
    <col min="7424" max="7424" width="13.85546875" style="317" customWidth="1"/>
    <col min="7425" max="7425" width="2.7109375" style="317" customWidth="1"/>
    <col min="7426" max="7426" width="14.7109375" style="317" customWidth="1"/>
    <col min="7427" max="7427" width="7.28515625" style="317" customWidth="1"/>
    <col min="7428" max="7428" width="6" style="317" customWidth="1"/>
    <col min="7429" max="7429" width="4" style="317" customWidth="1"/>
    <col min="7430" max="7675" width="9.140625" style="317"/>
    <col min="7676" max="7676" width="9.5703125" style="317" customWidth="1"/>
    <col min="7677" max="7677" width="14.7109375" style="317" customWidth="1"/>
    <col min="7678" max="7678" width="14.28515625" style="317" customWidth="1"/>
    <col min="7679" max="7679" width="14.140625" style="317" customWidth="1"/>
    <col min="7680" max="7680" width="13.85546875" style="317" customWidth="1"/>
    <col min="7681" max="7681" width="2.7109375" style="317" customWidth="1"/>
    <col min="7682" max="7682" width="14.7109375" style="317" customWidth="1"/>
    <col min="7683" max="7683" width="7.28515625" style="317" customWidth="1"/>
    <col min="7684" max="7684" width="6" style="317" customWidth="1"/>
    <col min="7685" max="7685" width="4" style="317" customWidth="1"/>
    <col min="7686" max="7931" width="9.140625" style="317"/>
    <col min="7932" max="7932" width="9.5703125" style="317" customWidth="1"/>
    <col min="7933" max="7933" width="14.7109375" style="317" customWidth="1"/>
    <col min="7934" max="7934" width="14.28515625" style="317" customWidth="1"/>
    <col min="7935" max="7935" width="14.140625" style="317" customWidth="1"/>
    <col min="7936" max="7936" width="13.85546875" style="317" customWidth="1"/>
    <col min="7937" max="7937" width="2.7109375" style="317" customWidth="1"/>
    <col min="7938" max="7938" width="14.7109375" style="317" customWidth="1"/>
    <col min="7939" max="7939" width="7.28515625" style="317" customWidth="1"/>
    <col min="7940" max="7940" width="6" style="317" customWidth="1"/>
    <col min="7941" max="7941" width="4" style="317" customWidth="1"/>
    <col min="7942" max="8187" width="9.140625" style="317"/>
    <col min="8188" max="8188" width="9.5703125" style="317" customWidth="1"/>
    <col min="8189" max="8189" width="14.7109375" style="317" customWidth="1"/>
    <col min="8190" max="8190" width="14.28515625" style="317" customWidth="1"/>
    <col min="8191" max="8191" width="14.140625" style="317" customWidth="1"/>
    <col min="8192" max="8192" width="13.85546875" style="317" customWidth="1"/>
    <col min="8193" max="8193" width="2.7109375" style="317" customWidth="1"/>
    <col min="8194" max="8194" width="14.7109375" style="317" customWidth="1"/>
    <col min="8195" max="8195" width="7.28515625" style="317" customWidth="1"/>
    <col min="8196" max="8196" width="6" style="317" customWidth="1"/>
    <col min="8197" max="8197" width="4" style="317" customWidth="1"/>
    <col min="8198" max="8443" width="9.140625" style="317"/>
    <col min="8444" max="8444" width="9.5703125" style="317" customWidth="1"/>
    <col min="8445" max="8445" width="14.7109375" style="317" customWidth="1"/>
    <col min="8446" max="8446" width="14.28515625" style="317" customWidth="1"/>
    <col min="8447" max="8447" width="14.140625" style="317" customWidth="1"/>
    <col min="8448" max="8448" width="13.85546875" style="317" customWidth="1"/>
    <col min="8449" max="8449" width="2.7109375" style="317" customWidth="1"/>
    <col min="8450" max="8450" width="14.7109375" style="317" customWidth="1"/>
    <col min="8451" max="8451" width="7.28515625" style="317" customWidth="1"/>
    <col min="8452" max="8452" width="6" style="317" customWidth="1"/>
    <col min="8453" max="8453" width="4" style="317" customWidth="1"/>
    <col min="8454" max="8699" width="9.140625" style="317"/>
    <col min="8700" max="8700" width="9.5703125" style="317" customWidth="1"/>
    <col min="8701" max="8701" width="14.7109375" style="317" customWidth="1"/>
    <col min="8702" max="8702" width="14.28515625" style="317" customWidth="1"/>
    <col min="8703" max="8703" width="14.140625" style="317" customWidth="1"/>
    <col min="8704" max="8704" width="13.85546875" style="317" customWidth="1"/>
    <col min="8705" max="8705" width="2.7109375" style="317" customWidth="1"/>
    <col min="8706" max="8706" width="14.7109375" style="317" customWidth="1"/>
    <col min="8707" max="8707" width="7.28515625" style="317" customWidth="1"/>
    <col min="8708" max="8708" width="6" style="317" customWidth="1"/>
    <col min="8709" max="8709" width="4" style="317" customWidth="1"/>
    <col min="8710" max="8955" width="9.140625" style="317"/>
    <col min="8956" max="8956" width="9.5703125" style="317" customWidth="1"/>
    <col min="8957" max="8957" width="14.7109375" style="317" customWidth="1"/>
    <col min="8958" max="8958" width="14.28515625" style="317" customWidth="1"/>
    <col min="8959" max="8959" width="14.140625" style="317" customWidth="1"/>
    <col min="8960" max="8960" width="13.85546875" style="317" customWidth="1"/>
    <col min="8961" max="8961" width="2.7109375" style="317" customWidth="1"/>
    <col min="8962" max="8962" width="14.7109375" style="317" customWidth="1"/>
    <col min="8963" max="8963" width="7.28515625" style="317" customWidth="1"/>
    <col min="8964" max="8964" width="6" style="317" customWidth="1"/>
    <col min="8965" max="8965" width="4" style="317" customWidth="1"/>
    <col min="8966" max="9211" width="9.140625" style="317"/>
    <col min="9212" max="9212" width="9.5703125" style="317" customWidth="1"/>
    <col min="9213" max="9213" width="14.7109375" style="317" customWidth="1"/>
    <col min="9214" max="9214" width="14.28515625" style="317" customWidth="1"/>
    <col min="9215" max="9215" width="14.140625" style="317" customWidth="1"/>
    <col min="9216" max="9216" width="13.85546875" style="317" customWidth="1"/>
    <col min="9217" max="9217" width="2.7109375" style="317" customWidth="1"/>
    <col min="9218" max="9218" width="14.7109375" style="317" customWidth="1"/>
    <col min="9219" max="9219" width="7.28515625" style="317" customWidth="1"/>
    <col min="9220" max="9220" width="6" style="317" customWidth="1"/>
    <col min="9221" max="9221" width="4" style="317" customWidth="1"/>
    <col min="9222" max="9467" width="9.140625" style="317"/>
    <col min="9468" max="9468" width="9.5703125" style="317" customWidth="1"/>
    <col min="9469" max="9469" width="14.7109375" style="317" customWidth="1"/>
    <col min="9470" max="9470" width="14.28515625" style="317" customWidth="1"/>
    <col min="9471" max="9471" width="14.140625" style="317" customWidth="1"/>
    <col min="9472" max="9472" width="13.85546875" style="317" customWidth="1"/>
    <col min="9473" max="9473" width="2.7109375" style="317" customWidth="1"/>
    <col min="9474" max="9474" width="14.7109375" style="317" customWidth="1"/>
    <col min="9475" max="9475" width="7.28515625" style="317" customWidth="1"/>
    <col min="9476" max="9476" width="6" style="317" customWidth="1"/>
    <col min="9477" max="9477" width="4" style="317" customWidth="1"/>
    <col min="9478" max="9723" width="9.140625" style="317"/>
    <col min="9724" max="9724" width="9.5703125" style="317" customWidth="1"/>
    <col min="9725" max="9725" width="14.7109375" style="317" customWidth="1"/>
    <col min="9726" max="9726" width="14.28515625" style="317" customWidth="1"/>
    <col min="9727" max="9727" width="14.140625" style="317" customWidth="1"/>
    <col min="9728" max="9728" width="13.85546875" style="317" customWidth="1"/>
    <col min="9729" max="9729" width="2.7109375" style="317" customWidth="1"/>
    <col min="9730" max="9730" width="14.7109375" style="317" customWidth="1"/>
    <col min="9731" max="9731" width="7.28515625" style="317" customWidth="1"/>
    <col min="9732" max="9732" width="6" style="317" customWidth="1"/>
    <col min="9733" max="9733" width="4" style="317" customWidth="1"/>
    <col min="9734" max="9979" width="9.140625" style="317"/>
    <col min="9980" max="9980" width="9.5703125" style="317" customWidth="1"/>
    <col min="9981" max="9981" width="14.7109375" style="317" customWidth="1"/>
    <col min="9982" max="9982" width="14.28515625" style="317" customWidth="1"/>
    <col min="9983" max="9983" width="14.140625" style="317" customWidth="1"/>
    <col min="9984" max="9984" width="13.85546875" style="317" customWidth="1"/>
    <col min="9985" max="9985" width="2.7109375" style="317" customWidth="1"/>
    <col min="9986" max="9986" width="14.7109375" style="317" customWidth="1"/>
    <col min="9987" max="9987" width="7.28515625" style="317" customWidth="1"/>
    <col min="9988" max="9988" width="6" style="317" customWidth="1"/>
    <col min="9989" max="9989" width="4" style="317" customWidth="1"/>
    <col min="9990" max="10235" width="9.140625" style="317"/>
    <col min="10236" max="10236" width="9.5703125" style="317" customWidth="1"/>
    <col min="10237" max="10237" width="14.7109375" style="317" customWidth="1"/>
    <col min="10238" max="10238" width="14.28515625" style="317" customWidth="1"/>
    <col min="10239" max="10239" width="14.140625" style="317" customWidth="1"/>
    <col min="10240" max="10240" width="13.85546875" style="317" customWidth="1"/>
    <col min="10241" max="10241" width="2.7109375" style="317" customWidth="1"/>
    <col min="10242" max="10242" width="14.7109375" style="317" customWidth="1"/>
    <col min="10243" max="10243" width="7.28515625" style="317" customWidth="1"/>
    <col min="10244" max="10244" width="6" style="317" customWidth="1"/>
    <col min="10245" max="10245" width="4" style="317" customWidth="1"/>
    <col min="10246" max="10491" width="9.140625" style="317"/>
    <col min="10492" max="10492" width="9.5703125" style="317" customWidth="1"/>
    <col min="10493" max="10493" width="14.7109375" style="317" customWidth="1"/>
    <col min="10494" max="10494" width="14.28515625" style="317" customWidth="1"/>
    <col min="10495" max="10495" width="14.140625" style="317" customWidth="1"/>
    <col min="10496" max="10496" width="13.85546875" style="317" customWidth="1"/>
    <col min="10497" max="10497" width="2.7109375" style="317" customWidth="1"/>
    <col min="10498" max="10498" width="14.7109375" style="317" customWidth="1"/>
    <col min="10499" max="10499" width="7.28515625" style="317" customWidth="1"/>
    <col min="10500" max="10500" width="6" style="317" customWidth="1"/>
    <col min="10501" max="10501" width="4" style="317" customWidth="1"/>
    <col min="10502" max="10747" width="9.140625" style="317"/>
    <col min="10748" max="10748" width="9.5703125" style="317" customWidth="1"/>
    <col min="10749" max="10749" width="14.7109375" style="317" customWidth="1"/>
    <col min="10750" max="10750" width="14.28515625" style="317" customWidth="1"/>
    <col min="10751" max="10751" width="14.140625" style="317" customWidth="1"/>
    <col min="10752" max="10752" width="13.85546875" style="317" customWidth="1"/>
    <col min="10753" max="10753" width="2.7109375" style="317" customWidth="1"/>
    <col min="10754" max="10754" width="14.7109375" style="317" customWidth="1"/>
    <col min="10755" max="10755" width="7.28515625" style="317" customWidth="1"/>
    <col min="10756" max="10756" width="6" style="317" customWidth="1"/>
    <col min="10757" max="10757" width="4" style="317" customWidth="1"/>
    <col min="10758" max="11003" width="9.140625" style="317"/>
    <col min="11004" max="11004" width="9.5703125" style="317" customWidth="1"/>
    <col min="11005" max="11005" width="14.7109375" style="317" customWidth="1"/>
    <col min="11006" max="11006" width="14.28515625" style="317" customWidth="1"/>
    <col min="11007" max="11007" width="14.140625" style="317" customWidth="1"/>
    <col min="11008" max="11008" width="13.85546875" style="317" customWidth="1"/>
    <col min="11009" max="11009" width="2.7109375" style="317" customWidth="1"/>
    <col min="11010" max="11010" width="14.7109375" style="317" customWidth="1"/>
    <col min="11011" max="11011" width="7.28515625" style="317" customWidth="1"/>
    <col min="11012" max="11012" width="6" style="317" customWidth="1"/>
    <col min="11013" max="11013" width="4" style="317" customWidth="1"/>
    <col min="11014" max="11259" width="9.140625" style="317"/>
    <col min="11260" max="11260" width="9.5703125" style="317" customWidth="1"/>
    <col min="11261" max="11261" width="14.7109375" style="317" customWidth="1"/>
    <col min="11262" max="11262" width="14.28515625" style="317" customWidth="1"/>
    <col min="11263" max="11263" width="14.140625" style="317" customWidth="1"/>
    <col min="11264" max="11264" width="13.85546875" style="317" customWidth="1"/>
    <col min="11265" max="11265" width="2.7109375" style="317" customWidth="1"/>
    <col min="11266" max="11266" width="14.7109375" style="317" customWidth="1"/>
    <col min="11267" max="11267" width="7.28515625" style="317" customWidth="1"/>
    <col min="11268" max="11268" width="6" style="317" customWidth="1"/>
    <col min="11269" max="11269" width="4" style="317" customWidth="1"/>
    <col min="11270" max="11515" width="9.140625" style="317"/>
    <col min="11516" max="11516" width="9.5703125" style="317" customWidth="1"/>
    <col min="11517" max="11517" width="14.7109375" style="317" customWidth="1"/>
    <col min="11518" max="11518" width="14.28515625" style="317" customWidth="1"/>
    <col min="11519" max="11519" width="14.140625" style="317" customWidth="1"/>
    <col min="11520" max="11520" width="13.85546875" style="317" customWidth="1"/>
    <col min="11521" max="11521" width="2.7109375" style="317" customWidth="1"/>
    <col min="11522" max="11522" width="14.7109375" style="317" customWidth="1"/>
    <col min="11523" max="11523" width="7.28515625" style="317" customWidth="1"/>
    <col min="11524" max="11524" width="6" style="317" customWidth="1"/>
    <col min="11525" max="11525" width="4" style="317" customWidth="1"/>
    <col min="11526" max="11771" width="9.140625" style="317"/>
    <col min="11772" max="11772" width="9.5703125" style="317" customWidth="1"/>
    <col min="11773" max="11773" width="14.7109375" style="317" customWidth="1"/>
    <col min="11774" max="11774" width="14.28515625" style="317" customWidth="1"/>
    <col min="11775" max="11775" width="14.140625" style="317" customWidth="1"/>
    <col min="11776" max="11776" width="13.85546875" style="317" customWidth="1"/>
    <col min="11777" max="11777" width="2.7109375" style="317" customWidth="1"/>
    <col min="11778" max="11778" width="14.7109375" style="317" customWidth="1"/>
    <col min="11779" max="11779" width="7.28515625" style="317" customWidth="1"/>
    <col min="11780" max="11780" width="6" style="317" customWidth="1"/>
    <col min="11781" max="11781" width="4" style="317" customWidth="1"/>
    <col min="11782" max="12027" width="9.140625" style="317"/>
    <col min="12028" max="12028" width="9.5703125" style="317" customWidth="1"/>
    <col min="12029" max="12029" width="14.7109375" style="317" customWidth="1"/>
    <col min="12030" max="12030" width="14.28515625" style="317" customWidth="1"/>
    <col min="12031" max="12031" width="14.140625" style="317" customWidth="1"/>
    <col min="12032" max="12032" width="13.85546875" style="317" customWidth="1"/>
    <col min="12033" max="12033" width="2.7109375" style="317" customWidth="1"/>
    <col min="12034" max="12034" width="14.7109375" style="317" customWidth="1"/>
    <col min="12035" max="12035" width="7.28515625" style="317" customWidth="1"/>
    <col min="12036" max="12036" width="6" style="317" customWidth="1"/>
    <col min="12037" max="12037" width="4" style="317" customWidth="1"/>
    <col min="12038" max="12283" width="9.140625" style="317"/>
    <col min="12284" max="12284" width="9.5703125" style="317" customWidth="1"/>
    <col min="12285" max="12285" width="14.7109375" style="317" customWidth="1"/>
    <col min="12286" max="12286" width="14.28515625" style="317" customWidth="1"/>
    <col min="12287" max="12287" width="14.140625" style="317" customWidth="1"/>
    <col min="12288" max="12288" width="13.85546875" style="317" customWidth="1"/>
    <col min="12289" max="12289" width="2.7109375" style="317" customWidth="1"/>
    <col min="12290" max="12290" width="14.7109375" style="317" customWidth="1"/>
    <col min="12291" max="12291" width="7.28515625" style="317" customWidth="1"/>
    <col min="12292" max="12292" width="6" style="317" customWidth="1"/>
    <col min="12293" max="12293" width="4" style="317" customWidth="1"/>
    <col min="12294" max="12539" width="9.140625" style="317"/>
    <col min="12540" max="12540" width="9.5703125" style="317" customWidth="1"/>
    <col min="12541" max="12541" width="14.7109375" style="317" customWidth="1"/>
    <col min="12542" max="12542" width="14.28515625" style="317" customWidth="1"/>
    <col min="12543" max="12543" width="14.140625" style="317" customWidth="1"/>
    <col min="12544" max="12544" width="13.85546875" style="317" customWidth="1"/>
    <col min="12545" max="12545" width="2.7109375" style="317" customWidth="1"/>
    <col min="12546" max="12546" width="14.7109375" style="317" customWidth="1"/>
    <col min="12547" max="12547" width="7.28515625" style="317" customWidth="1"/>
    <col min="12548" max="12548" width="6" style="317" customWidth="1"/>
    <col min="12549" max="12549" width="4" style="317" customWidth="1"/>
    <col min="12550" max="12795" width="9.140625" style="317"/>
    <col min="12796" max="12796" width="9.5703125" style="317" customWidth="1"/>
    <col min="12797" max="12797" width="14.7109375" style="317" customWidth="1"/>
    <col min="12798" max="12798" width="14.28515625" style="317" customWidth="1"/>
    <col min="12799" max="12799" width="14.140625" style="317" customWidth="1"/>
    <col min="12800" max="12800" width="13.85546875" style="317" customWidth="1"/>
    <col min="12801" max="12801" width="2.7109375" style="317" customWidth="1"/>
    <col min="12802" max="12802" width="14.7109375" style="317" customWidth="1"/>
    <col min="12803" max="12803" width="7.28515625" style="317" customWidth="1"/>
    <col min="12804" max="12804" width="6" style="317" customWidth="1"/>
    <col min="12805" max="12805" width="4" style="317" customWidth="1"/>
    <col min="12806" max="13051" width="9.140625" style="317"/>
    <col min="13052" max="13052" width="9.5703125" style="317" customWidth="1"/>
    <col min="13053" max="13053" width="14.7109375" style="317" customWidth="1"/>
    <col min="13054" max="13054" width="14.28515625" style="317" customWidth="1"/>
    <col min="13055" max="13055" width="14.140625" style="317" customWidth="1"/>
    <col min="13056" max="13056" width="13.85546875" style="317" customWidth="1"/>
    <col min="13057" max="13057" width="2.7109375" style="317" customWidth="1"/>
    <col min="13058" max="13058" width="14.7109375" style="317" customWidth="1"/>
    <col min="13059" max="13059" width="7.28515625" style="317" customWidth="1"/>
    <col min="13060" max="13060" width="6" style="317" customWidth="1"/>
    <col min="13061" max="13061" width="4" style="317" customWidth="1"/>
    <col min="13062" max="13307" width="9.140625" style="317"/>
    <col min="13308" max="13308" width="9.5703125" style="317" customWidth="1"/>
    <col min="13309" max="13309" width="14.7109375" style="317" customWidth="1"/>
    <col min="13310" max="13310" width="14.28515625" style="317" customWidth="1"/>
    <col min="13311" max="13311" width="14.140625" style="317" customWidth="1"/>
    <col min="13312" max="13312" width="13.85546875" style="317" customWidth="1"/>
    <col min="13313" max="13313" width="2.7109375" style="317" customWidth="1"/>
    <col min="13314" max="13314" width="14.7109375" style="317" customWidth="1"/>
    <col min="13315" max="13315" width="7.28515625" style="317" customWidth="1"/>
    <col min="13316" max="13316" width="6" style="317" customWidth="1"/>
    <col min="13317" max="13317" width="4" style="317" customWidth="1"/>
    <col min="13318" max="13563" width="9.140625" style="317"/>
    <col min="13564" max="13564" width="9.5703125" style="317" customWidth="1"/>
    <col min="13565" max="13565" width="14.7109375" style="317" customWidth="1"/>
    <col min="13566" max="13566" width="14.28515625" style="317" customWidth="1"/>
    <col min="13567" max="13567" width="14.140625" style="317" customWidth="1"/>
    <col min="13568" max="13568" width="13.85546875" style="317" customWidth="1"/>
    <col min="13569" max="13569" width="2.7109375" style="317" customWidth="1"/>
    <col min="13570" max="13570" width="14.7109375" style="317" customWidth="1"/>
    <col min="13571" max="13571" width="7.28515625" style="317" customWidth="1"/>
    <col min="13572" max="13572" width="6" style="317" customWidth="1"/>
    <col min="13573" max="13573" width="4" style="317" customWidth="1"/>
    <col min="13574" max="13819" width="9.140625" style="317"/>
    <col min="13820" max="13820" width="9.5703125" style="317" customWidth="1"/>
    <col min="13821" max="13821" width="14.7109375" style="317" customWidth="1"/>
    <col min="13822" max="13822" width="14.28515625" style="317" customWidth="1"/>
    <col min="13823" max="13823" width="14.140625" style="317" customWidth="1"/>
    <col min="13824" max="13824" width="13.85546875" style="317" customWidth="1"/>
    <col min="13825" max="13825" width="2.7109375" style="317" customWidth="1"/>
    <col min="13826" max="13826" width="14.7109375" style="317" customWidth="1"/>
    <col min="13827" max="13827" width="7.28515625" style="317" customWidth="1"/>
    <col min="13828" max="13828" width="6" style="317" customWidth="1"/>
    <col min="13829" max="13829" width="4" style="317" customWidth="1"/>
    <col min="13830" max="14075" width="9.140625" style="317"/>
    <col min="14076" max="14076" width="9.5703125" style="317" customWidth="1"/>
    <col min="14077" max="14077" width="14.7109375" style="317" customWidth="1"/>
    <col min="14078" max="14078" width="14.28515625" style="317" customWidth="1"/>
    <col min="14079" max="14079" width="14.140625" style="317" customWidth="1"/>
    <col min="14080" max="14080" width="13.85546875" style="317" customWidth="1"/>
    <col min="14081" max="14081" width="2.7109375" style="317" customWidth="1"/>
    <col min="14082" max="14082" width="14.7109375" style="317" customWidth="1"/>
    <col min="14083" max="14083" width="7.28515625" style="317" customWidth="1"/>
    <col min="14084" max="14084" width="6" style="317" customWidth="1"/>
    <col min="14085" max="14085" width="4" style="317" customWidth="1"/>
    <col min="14086" max="14331" width="9.140625" style="317"/>
    <col min="14332" max="14332" width="9.5703125" style="317" customWidth="1"/>
    <col min="14333" max="14333" width="14.7109375" style="317" customWidth="1"/>
    <col min="14334" max="14334" width="14.28515625" style="317" customWidth="1"/>
    <col min="14335" max="14335" width="14.140625" style="317" customWidth="1"/>
    <col min="14336" max="14336" width="13.85546875" style="317" customWidth="1"/>
    <col min="14337" max="14337" width="2.7109375" style="317" customWidth="1"/>
    <col min="14338" max="14338" width="14.7109375" style="317" customWidth="1"/>
    <col min="14339" max="14339" width="7.28515625" style="317" customWidth="1"/>
    <col min="14340" max="14340" width="6" style="317" customWidth="1"/>
    <col min="14341" max="14341" width="4" style="317" customWidth="1"/>
    <col min="14342" max="14587" width="9.140625" style="317"/>
    <col min="14588" max="14588" width="9.5703125" style="317" customWidth="1"/>
    <col min="14589" max="14589" width="14.7109375" style="317" customWidth="1"/>
    <col min="14590" max="14590" width="14.28515625" style="317" customWidth="1"/>
    <col min="14591" max="14591" width="14.140625" style="317" customWidth="1"/>
    <col min="14592" max="14592" width="13.85546875" style="317" customWidth="1"/>
    <col min="14593" max="14593" width="2.7109375" style="317" customWidth="1"/>
    <col min="14594" max="14594" width="14.7109375" style="317" customWidth="1"/>
    <col min="14595" max="14595" width="7.28515625" style="317" customWidth="1"/>
    <col min="14596" max="14596" width="6" style="317" customWidth="1"/>
    <col min="14597" max="14597" width="4" style="317" customWidth="1"/>
    <col min="14598" max="14843" width="9.140625" style="317"/>
    <col min="14844" max="14844" width="9.5703125" style="317" customWidth="1"/>
    <col min="14845" max="14845" width="14.7109375" style="317" customWidth="1"/>
    <col min="14846" max="14846" width="14.28515625" style="317" customWidth="1"/>
    <col min="14847" max="14847" width="14.140625" style="317" customWidth="1"/>
    <col min="14848" max="14848" width="13.85546875" style="317" customWidth="1"/>
    <col min="14849" max="14849" width="2.7109375" style="317" customWidth="1"/>
    <col min="14850" max="14850" width="14.7109375" style="317" customWidth="1"/>
    <col min="14851" max="14851" width="7.28515625" style="317" customWidth="1"/>
    <col min="14852" max="14852" width="6" style="317" customWidth="1"/>
    <col min="14853" max="14853" width="4" style="317" customWidth="1"/>
    <col min="14854" max="15099" width="9.140625" style="317"/>
    <col min="15100" max="15100" width="9.5703125" style="317" customWidth="1"/>
    <col min="15101" max="15101" width="14.7109375" style="317" customWidth="1"/>
    <col min="15102" max="15102" width="14.28515625" style="317" customWidth="1"/>
    <col min="15103" max="15103" width="14.140625" style="317" customWidth="1"/>
    <col min="15104" max="15104" width="13.85546875" style="317" customWidth="1"/>
    <col min="15105" max="15105" width="2.7109375" style="317" customWidth="1"/>
    <col min="15106" max="15106" width="14.7109375" style="317" customWidth="1"/>
    <col min="15107" max="15107" width="7.28515625" style="317" customWidth="1"/>
    <col min="15108" max="15108" width="6" style="317" customWidth="1"/>
    <col min="15109" max="15109" width="4" style="317" customWidth="1"/>
    <col min="15110" max="15355" width="9.140625" style="317"/>
    <col min="15356" max="15356" width="9.5703125" style="317" customWidth="1"/>
    <col min="15357" max="15357" width="14.7109375" style="317" customWidth="1"/>
    <col min="15358" max="15358" width="14.28515625" style="317" customWidth="1"/>
    <col min="15359" max="15359" width="14.140625" style="317" customWidth="1"/>
    <col min="15360" max="15360" width="13.85546875" style="317" customWidth="1"/>
    <col min="15361" max="15361" width="2.7109375" style="317" customWidth="1"/>
    <col min="15362" max="15362" width="14.7109375" style="317" customWidth="1"/>
    <col min="15363" max="15363" width="7.28515625" style="317" customWidth="1"/>
    <col min="15364" max="15364" width="6" style="317" customWidth="1"/>
    <col min="15365" max="15365" width="4" style="317" customWidth="1"/>
    <col min="15366" max="15611" width="9.140625" style="317"/>
    <col min="15612" max="15612" width="9.5703125" style="317" customWidth="1"/>
    <col min="15613" max="15613" width="14.7109375" style="317" customWidth="1"/>
    <col min="15614" max="15614" width="14.28515625" style="317" customWidth="1"/>
    <col min="15615" max="15615" width="14.140625" style="317" customWidth="1"/>
    <col min="15616" max="15616" width="13.85546875" style="317" customWidth="1"/>
    <col min="15617" max="15617" width="2.7109375" style="317" customWidth="1"/>
    <col min="15618" max="15618" width="14.7109375" style="317" customWidth="1"/>
    <col min="15619" max="15619" width="7.28515625" style="317" customWidth="1"/>
    <col min="15620" max="15620" width="6" style="317" customWidth="1"/>
    <col min="15621" max="15621" width="4" style="317" customWidth="1"/>
    <col min="15622" max="15867" width="9.140625" style="317"/>
    <col min="15868" max="15868" width="9.5703125" style="317" customWidth="1"/>
    <col min="15869" max="15869" width="14.7109375" style="317" customWidth="1"/>
    <col min="15870" max="15870" width="14.28515625" style="317" customWidth="1"/>
    <col min="15871" max="15871" width="14.140625" style="317" customWidth="1"/>
    <col min="15872" max="15872" width="13.85546875" style="317" customWidth="1"/>
    <col min="15873" max="15873" width="2.7109375" style="317" customWidth="1"/>
    <col min="15874" max="15874" width="14.7109375" style="317" customWidth="1"/>
    <col min="15875" max="15875" width="7.28515625" style="317" customWidth="1"/>
    <col min="15876" max="15876" width="6" style="317" customWidth="1"/>
    <col min="15877" max="15877" width="4" style="317" customWidth="1"/>
    <col min="15878" max="16123" width="9.140625" style="317"/>
    <col min="16124" max="16124" width="9.5703125" style="317" customWidth="1"/>
    <col min="16125" max="16125" width="14.7109375" style="317" customWidth="1"/>
    <col min="16126" max="16126" width="14.28515625" style="317" customWidth="1"/>
    <col min="16127" max="16127" width="14.140625" style="317" customWidth="1"/>
    <col min="16128" max="16128" width="13.85546875" style="317" customWidth="1"/>
    <col min="16129" max="16129" width="2.7109375" style="317" customWidth="1"/>
    <col min="16130" max="16130" width="14.7109375" style="317" customWidth="1"/>
    <col min="16131" max="16131" width="7.28515625" style="317" customWidth="1"/>
    <col min="16132" max="16132" width="6" style="317" customWidth="1"/>
    <col min="16133" max="16133" width="4" style="317" customWidth="1"/>
    <col min="16134" max="16384" width="9.140625" style="317"/>
  </cols>
  <sheetData>
    <row r="1" spans="2:6" ht="19.5" customHeight="1" x14ac:dyDescent="0.2"/>
    <row r="2" spans="2:6" ht="18.75" x14ac:dyDescent="0.3">
      <c r="B2" s="661" t="s">
        <v>202</v>
      </c>
    </row>
    <row r="3" spans="2:6" ht="18" customHeight="1" x14ac:dyDescent="0.2">
      <c r="B3" s="964" t="s">
        <v>501</v>
      </c>
      <c r="C3" s="965"/>
      <c r="D3" s="965"/>
      <c r="E3" s="966"/>
    </row>
    <row r="4" spans="2:6" x14ac:dyDescent="0.2">
      <c r="B4" s="321" t="s">
        <v>499</v>
      </c>
      <c r="C4" s="322"/>
      <c r="D4" s="322"/>
      <c r="E4" s="323"/>
    </row>
    <row r="5" spans="2:6" x14ac:dyDescent="0.2">
      <c r="B5" s="321" t="s">
        <v>500</v>
      </c>
      <c r="C5" s="322"/>
      <c r="D5" s="322"/>
      <c r="E5" s="323"/>
    </row>
    <row r="6" spans="2:6" x14ac:dyDescent="0.2">
      <c r="B6" s="324" t="s">
        <v>498</v>
      </c>
      <c r="C6" s="322"/>
      <c r="D6" s="322"/>
      <c r="E6" s="323"/>
    </row>
    <row r="7" spans="2:6" ht="6.75" customHeight="1" x14ac:dyDescent="0.2">
      <c r="B7" s="325"/>
      <c r="C7" s="326"/>
      <c r="D7" s="326"/>
      <c r="E7" s="327"/>
    </row>
    <row r="8" spans="2:6" s="318" customFormat="1" ht="18" customHeight="1" x14ac:dyDescent="0.2">
      <c r="B8" s="328" t="s">
        <v>201</v>
      </c>
      <c r="C8" s="329"/>
      <c r="D8" s="329"/>
      <c r="E8" s="330">
        <v>4</v>
      </c>
    </row>
    <row r="9" spans="2:6" s="318" customFormat="1" ht="18" customHeight="1" x14ac:dyDescent="0.2">
      <c r="B9" s="328" t="s">
        <v>159</v>
      </c>
      <c r="C9" s="329"/>
      <c r="D9" s="329"/>
      <c r="E9" s="330">
        <v>20</v>
      </c>
    </row>
    <row r="10" spans="2:6" s="318" customFormat="1" ht="18" customHeight="1" x14ac:dyDescent="0.2">
      <c r="B10" s="328" t="s">
        <v>204</v>
      </c>
      <c r="C10" s="329"/>
      <c r="D10" s="329"/>
      <c r="E10" s="330">
        <v>15</v>
      </c>
    </row>
    <row r="11" spans="2:6" s="318" customFormat="1" ht="18" customHeight="1" x14ac:dyDescent="0.2">
      <c r="B11" s="331" t="s">
        <v>200</v>
      </c>
      <c r="C11" s="332"/>
      <c r="D11" s="332"/>
      <c r="E11" s="333">
        <v>200</v>
      </c>
    </row>
    <row r="12" spans="2:6" ht="18" customHeight="1" x14ac:dyDescent="0.2">
      <c r="B12" s="963" t="s">
        <v>497</v>
      </c>
      <c r="C12" s="963"/>
      <c r="D12" s="963"/>
      <c r="E12" s="872"/>
      <c r="F12" s="334" t="s">
        <v>967</v>
      </c>
    </row>
    <row r="13" spans="2:6" ht="18" customHeight="1" x14ac:dyDescent="0.2">
      <c r="B13" s="962" t="str">
        <f>IF(E12="","","Probabilitas "&amp;E8&amp;" orang staf bagian keuangan terambil dari "&amp;E9&amp;" dari pengambilan sampel dengan jumlah populasi "&amp;E11&amp;" orang karyawan adalah "&amp;TEXT(E12,"#,#0%"))</f>
        <v/>
      </c>
      <c r="C13" s="962"/>
      <c r="D13" s="962"/>
      <c r="E13" s="962"/>
    </row>
    <row r="14" spans="2:6" ht="27" customHeight="1" x14ac:dyDescent="0.2">
      <c r="B14" s="962"/>
      <c r="C14" s="962"/>
      <c r="D14" s="962"/>
      <c r="E14" s="962"/>
    </row>
    <row r="15" spans="2:6" ht="19.5" customHeight="1" x14ac:dyDescent="0.2"/>
  </sheetData>
  <mergeCells count="3">
    <mergeCell ref="B13:E14"/>
    <mergeCell ref="B12:D12"/>
    <mergeCell ref="B3:E3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9873" r:id="rId4" name="Scroll Bar 1">
              <controlPr defaultSize="0" autoPict="0">
                <anchor moveWithCells="1">
                  <from>
                    <xdr:col>3</xdr:col>
                    <xdr:colOff>371475</xdr:colOff>
                    <xdr:row>7</xdr:row>
                    <xdr:rowOff>28575</xdr:rowOff>
                  </from>
                  <to>
                    <xdr:col>3</xdr:col>
                    <xdr:colOff>857250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4" r:id="rId5" name="Scroll Bar 2">
              <controlPr defaultSize="0" autoPict="0">
                <anchor moveWithCells="1">
                  <from>
                    <xdr:col>3</xdr:col>
                    <xdr:colOff>371475</xdr:colOff>
                    <xdr:row>8</xdr:row>
                    <xdr:rowOff>28575</xdr:rowOff>
                  </from>
                  <to>
                    <xdr:col>3</xdr:col>
                    <xdr:colOff>857250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5" r:id="rId6" name="Scroll Bar 3">
              <controlPr defaultSize="0" autoPict="0">
                <anchor moveWithCells="1">
                  <from>
                    <xdr:col>3</xdr:col>
                    <xdr:colOff>371475</xdr:colOff>
                    <xdr:row>9</xdr:row>
                    <xdr:rowOff>28575</xdr:rowOff>
                  </from>
                  <to>
                    <xdr:col>3</xdr:col>
                    <xdr:colOff>857250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6" r:id="rId7" name="Scroll Bar 4">
              <controlPr defaultSize="0" autoPict="0">
                <anchor moveWithCells="1">
                  <from>
                    <xdr:col>3</xdr:col>
                    <xdr:colOff>371475</xdr:colOff>
                    <xdr:row>10</xdr:row>
                    <xdr:rowOff>28575</xdr:rowOff>
                  </from>
                  <to>
                    <xdr:col>3</xdr:col>
                    <xdr:colOff>857250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1:G26"/>
  <sheetViews>
    <sheetView showGridLines="0" workbookViewId="0">
      <selection activeCell="G8" sqref="G8"/>
    </sheetView>
  </sheetViews>
  <sheetFormatPr defaultRowHeight="15" customHeight="1" x14ac:dyDescent="0.2"/>
  <cols>
    <col min="1" max="1" width="5.85546875" style="1" customWidth="1"/>
    <col min="2" max="2" width="21.28515625" style="1" customWidth="1"/>
    <col min="3" max="5" width="13.42578125" style="1" customWidth="1"/>
    <col min="6" max="6" width="8.28515625" style="1" customWidth="1"/>
    <col min="7" max="7" width="17" style="1" customWidth="1"/>
    <col min="8" max="8" width="9.28515625" style="1" customWidth="1"/>
    <col min="9" max="9" width="6.140625" style="1" customWidth="1"/>
    <col min="10" max="16384" width="9.140625" style="1"/>
  </cols>
  <sheetData>
    <row r="1" spans="2:7" ht="19.5" customHeight="1" x14ac:dyDescent="0.2"/>
    <row r="2" spans="2:7" ht="18" customHeight="1" x14ac:dyDescent="0.2">
      <c r="B2" s="59" t="s">
        <v>46</v>
      </c>
      <c r="D2" s="335"/>
    </row>
    <row r="3" spans="2:7" ht="18" customHeight="1" x14ac:dyDescent="0.2">
      <c r="B3" s="902" t="s">
        <v>504</v>
      </c>
      <c r="C3" s="902"/>
      <c r="D3" s="335"/>
    </row>
    <row r="4" spans="2:7" ht="15" customHeight="1" x14ac:dyDescent="0.2">
      <c r="B4" s="7" t="s">
        <v>503</v>
      </c>
      <c r="D4" s="335"/>
    </row>
    <row r="5" spans="2:7" ht="15" customHeight="1" x14ac:dyDescent="0.2">
      <c r="B5" s="8" t="s">
        <v>502</v>
      </c>
      <c r="D5" s="335"/>
    </row>
    <row r="6" spans="2:7" ht="6.75" customHeight="1" x14ac:dyDescent="0.2">
      <c r="B6" s="79"/>
      <c r="C6" s="36"/>
      <c r="D6" s="338"/>
      <c r="E6" s="36"/>
    </row>
    <row r="7" spans="2:7" ht="15" customHeight="1" x14ac:dyDescent="0.2">
      <c r="B7" s="261"/>
      <c r="C7" s="967" t="s">
        <v>505</v>
      </c>
      <c r="D7" s="968"/>
      <c r="E7" s="968"/>
      <c r="G7" s="343" t="s">
        <v>46</v>
      </c>
    </row>
    <row r="8" spans="2:7" ht="15" customHeight="1" x14ac:dyDescent="0.2">
      <c r="B8" s="39"/>
      <c r="C8" s="341">
        <v>1</v>
      </c>
      <c r="D8" s="341">
        <v>2</v>
      </c>
      <c r="E8" s="340">
        <f>D8+1</f>
        <v>3</v>
      </c>
      <c r="G8" s="337"/>
    </row>
    <row r="9" spans="2:7" ht="15" customHeight="1" x14ac:dyDescent="0.2">
      <c r="B9" s="9" t="s">
        <v>506</v>
      </c>
      <c r="C9" s="342">
        <v>775800</v>
      </c>
      <c r="D9" s="342">
        <v>865250</v>
      </c>
      <c r="E9" s="339">
        <v>975750</v>
      </c>
      <c r="G9" s="344" t="s">
        <v>968</v>
      </c>
    </row>
    <row r="10" spans="2:7" ht="19.5" customHeight="1" x14ac:dyDescent="0.2">
      <c r="B10" s="336"/>
    </row>
    <row r="26" ht="19.5" customHeight="1" x14ac:dyDescent="0.2"/>
  </sheetData>
  <mergeCells count="2">
    <mergeCell ref="C7:E7"/>
    <mergeCell ref="B3:C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showGridLines="0" workbookViewId="0">
      <selection activeCell="E7" sqref="E7"/>
    </sheetView>
  </sheetViews>
  <sheetFormatPr defaultRowHeight="15" x14ac:dyDescent="0.2"/>
  <cols>
    <col min="1" max="1" width="5.85546875" style="346" customWidth="1"/>
    <col min="2" max="2" width="9.140625" style="346"/>
    <col min="3" max="3" width="4.28515625" style="346" customWidth="1"/>
    <col min="4" max="4" width="12" style="346" customWidth="1"/>
    <col min="5" max="5" width="10.140625" style="346" customWidth="1"/>
    <col min="6" max="6" width="6.85546875" style="346" customWidth="1"/>
    <col min="7" max="7" width="6.42578125" style="346" customWidth="1"/>
    <col min="8" max="8" width="5.85546875" style="346" customWidth="1"/>
    <col min="9" max="16384" width="9.140625" style="346"/>
  </cols>
  <sheetData>
    <row r="1" spans="2:6" ht="19.5" customHeight="1" x14ac:dyDescent="0.2"/>
    <row r="2" spans="2:6" ht="18.75" x14ac:dyDescent="0.2">
      <c r="B2" s="59" t="s">
        <v>129</v>
      </c>
    </row>
    <row r="3" spans="2:6" ht="18" customHeight="1" x14ac:dyDescent="0.2">
      <c r="B3" s="888" t="s">
        <v>509</v>
      </c>
      <c r="C3" s="888"/>
      <c r="D3" s="888"/>
      <c r="E3" s="888"/>
      <c r="F3" s="888"/>
    </row>
    <row r="4" spans="2:6" x14ac:dyDescent="0.2">
      <c r="B4" s="7" t="s">
        <v>508</v>
      </c>
    </row>
    <row r="5" spans="2:6" x14ac:dyDescent="0.2">
      <c r="B5" s="8" t="s">
        <v>507</v>
      </c>
    </row>
    <row r="6" spans="2:6" ht="6.75" customHeight="1" x14ac:dyDescent="0.2">
      <c r="B6" s="46"/>
    </row>
    <row r="7" spans="2:6" ht="17.25" customHeight="1" x14ac:dyDescent="0.2">
      <c r="B7" s="116" t="s">
        <v>219</v>
      </c>
      <c r="C7" s="102"/>
      <c r="D7" s="347" t="s">
        <v>106</v>
      </c>
      <c r="E7" s="349"/>
      <c r="F7" s="350" t="s">
        <v>969</v>
      </c>
    </row>
    <row r="8" spans="2:6" x14ac:dyDescent="0.2">
      <c r="B8" s="348">
        <v>7</v>
      </c>
      <c r="C8" s="102"/>
      <c r="D8" s="102"/>
      <c r="E8" s="102"/>
    </row>
    <row r="9" spans="2:6" x14ac:dyDescent="0.2">
      <c r="B9" s="348">
        <v>8</v>
      </c>
      <c r="C9" s="102"/>
      <c r="D9" s="102"/>
      <c r="E9" s="102"/>
    </row>
    <row r="10" spans="2:6" x14ac:dyDescent="0.2">
      <c r="B10" s="348">
        <v>4</v>
      </c>
      <c r="C10" s="102"/>
      <c r="D10" s="102"/>
      <c r="E10" s="102"/>
    </row>
    <row r="11" spans="2:6" x14ac:dyDescent="0.2">
      <c r="B11" s="348">
        <v>5</v>
      </c>
      <c r="C11" s="102"/>
      <c r="D11" s="102"/>
      <c r="E11" s="102"/>
    </row>
    <row r="12" spans="2:6" x14ac:dyDescent="0.2">
      <c r="B12" s="348">
        <v>6</v>
      </c>
      <c r="C12" s="102"/>
      <c r="D12" s="102"/>
      <c r="E12" s="102"/>
    </row>
    <row r="13" spans="2:6" x14ac:dyDescent="0.2">
      <c r="B13" s="348">
        <v>8</v>
      </c>
      <c r="C13" s="102"/>
      <c r="D13" s="102"/>
      <c r="E13" s="102"/>
    </row>
    <row r="14" spans="2:6" x14ac:dyDescent="0.2">
      <c r="B14" s="348">
        <v>7</v>
      </c>
      <c r="C14" s="102"/>
      <c r="D14" s="102"/>
      <c r="E14" s="102"/>
    </row>
    <row r="15" spans="2:6" x14ac:dyDescent="0.2">
      <c r="B15" s="348">
        <v>9</v>
      </c>
      <c r="C15" s="102"/>
      <c r="D15" s="102"/>
      <c r="E15" s="102"/>
    </row>
    <row r="16" spans="2:6" x14ac:dyDescent="0.2">
      <c r="B16" s="348">
        <v>8</v>
      </c>
      <c r="C16" s="102"/>
      <c r="D16" s="102"/>
      <c r="E16" s="102"/>
    </row>
    <row r="17" spans="2:5" ht="15.75" customHeight="1" x14ac:dyDescent="0.2">
      <c r="B17" s="348">
        <v>7</v>
      </c>
      <c r="C17" s="102"/>
      <c r="D17" s="102"/>
      <c r="E17" s="102"/>
    </row>
    <row r="18" spans="2:5" ht="19.5" customHeight="1" x14ac:dyDescent="0.2"/>
  </sheetData>
  <mergeCells count="1">
    <mergeCell ref="B3:F3"/>
  </mergeCells>
  <phoneticPr fontId="10" type="noConversion"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9"/>
  <sheetViews>
    <sheetView showGridLines="0" workbookViewId="0">
      <selection activeCell="H7" sqref="H7"/>
    </sheetView>
  </sheetViews>
  <sheetFormatPr defaultRowHeight="15" x14ac:dyDescent="0.2"/>
  <cols>
    <col min="1" max="1" width="5.85546875" style="238" customWidth="1"/>
    <col min="2" max="2" width="5.7109375" style="238" customWidth="1"/>
    <col min="3" max="3" width="0.85546875" style="238" customWidth="1"/>
    <col min="4" max="4" width="13.5703125" style="238" customWidth="1"/>
    <col min="5" max="5" width="11" style="238" customWidth="1"/>
    <col min="6" max="6" width="3.5703125" style="238" customWidth="1"/>
    <col min="7" max="7" width="13.85546875" style="238" customWidth="1"/>
    <col min="8" max="8" width="11.85546875" style="238" customWidth="1"/>
    <col min="9" max="9" width="17" style="238" customWidth="1"/>
    <col min="10" max="10" width="5.85546875" style="238" customWidth="1"/>
    <col min="11" max="21" width="9" style="238" customWidth="1"/>
    <col min="22" max="16384" width="9.140625" style="238"/>
  </cols>
  <sheetData>
    <row r="1" spans="2:9" ht="18" customHeight="1" x14ac:dyDescent="0.2"/>
    <row r="2" spans="2:9" ht="18.75" x14ac:dyDescent="0.2">
      <c r="B2" s="297" t="s">
        <v>132</v>
      </c>
      <c r="C2" s="297"/>
      <c r="D2" s="297"/>
    </row>
    <row r="3" spans="2:9" ht="18" customHeight="1" x14ac:dyDescent="0.2">
      <c r="B3" s="961" t="s">
        <v>513</v>
      </c>
      <c r="C3" s="961"/>
      <c r="D3" s="961"/>
      <c r="E3" s="961"/>
    </row>
    <row r="4" spans="2:9" ht="15" customHeight="1" x14ac:dyDescent="0.2">
      <c r="B4" s="7" t="s">
        <v>514</v>
      </c>
      <c r="C4" s="297"/>
      <c r="D4" s="297"/>
    </row>
    <row r="5" spans="2:9" ht="6.75" customHeight="1" x14ac:dyDescent="0.2">
      <c r="B5" s="297"/>
      <c r="C5" s="297"/>
      <c r="D5" s="297"/>
    </row>
    <row r="6" spans="2:9" x14ac:dyDescent="0.2">
      <c r="B6" s="969" t="s">
        <v>47</v>
      </c>
      <c r="C6" s="970" t="s">
        <v>258</v>
      </c>
      <c r="D6" s="971"/>
      <c r="E6" s="972"/>
      <c r="G6" s="372" t="s">
        <v>510</v>
      </c>
      <c r="H6" s="373" t="s">
        <v>151</v>
      </c>
    </row>
    <row r="7" spans="2:9" x14ac:dyDescent="0.2">
      <c r="B7" s="969"/>
      <c r="C7" s="973" t="s">
        <v>264</v>
      </c>
      <c r="D7" s="969"/>
      <c r="E7" s="369" t="s">
        <v>259</v>
      </c>
      <c r="G7" s="351">
        <v>5</v>
      </c>
      <c r="H7" s="352"/>
      <c r="I7" s="353" t="s">
        <v>970</v>
      </c>
    </row>
    <row r="8" spans="2:9" x14ac:dyDescent="0.2">
      <c r="B8" s="354">
        <v>1</v>
      </c>
      <c r="C8" s="355">
        <f>E8</f>
        <v>34750</v>
      </c>
      <c r="D8" s="356" t="s">
        <v>12</v>
      </c>
      <c r="E8" s="357">
        <v>34750</v>
      </c>
      <c r="G8" s="313"/>
    </row>
    <row r="9" spans="2:9" x14ac:dyDescent="0.2">
      <c r="B9" s="358">
        <v>2</v>
      </c>
      <c r="C9" s="355">
        <f t="shared" ref="C9:C22" si="0">E9</f>
        <v>18950</v>
      </c>
      <c r="D9" s="359" t="s">
        <v>14</v>
      </c>
      <c r="E9" s="360">
        <v>18950</v>
      </c>
    </row>
    <row r="10" spans="2:9" x14ac:dyDescent="0.2">
      <c r="B10" s="358">
        <v>3</v>
      </c>
      <c r="C10" s="355">
        <f t="shared" si="0"/>
        <v>17580</v>
      </c>
      <c r="D10" s="359" t="s">
        <v>21</v>
      </c>
      <c r="E10" s="360">
        <v>17580</v>
      </c>
    </row>
    <row r="11" spans="2:9" x14ac:dyDescent="0.2">
      <c r="B11" s="358">
        <v>4</v>
      </c>
      <c r="C11" s="355">
        <f t="shared" si="0"/>
        <v>22450</v>
      </c>
      <c r="D11" s="359" t="s">
        <v>23</v>
      </c>
      <c r="E11" s="360">
        <v>22450</v>
      </c>
      <c r="G11" s="361"/>
    </row>
    <row r="12" spans="2:9" x14ac:dyDescent="0.2">
      <c r="B12" s="358">
        <v>5</v>
      </c>
      <c r="C12" s="355">
        <f t="shared" si="0"/>
        <v>16750</v>
      </c>
      <c r="D12" s="359" t="s">
        <v>29</v>
      </c>
      <c r="E12" s="360">
        <v>16750</v>
      </c>
    </row>
    <row r="13" spans="2:9" x14ac:dyDescent="0.2">
      <c r="B13" s="358">
        <v>6</v>
      </c>
      <c r="C13" s="355">
        <f t="shared" si="0"/>
        <v>21890</v>
      </c>
      <c r="D13" s="359" t="s">
        <v>83</v>
      </c>
      <c r="E13" s="360">
        <v>21890</v>
      </c>
    </row>
    <row r="14" spans="2:9" x14ac:dyDescent="0.2">
      <c r="B14" s="358">
        <v>7</v>
      </c>
      <c r="C14" s="355">
        <f t="shared" si="0"/>
        <v>16998</v>
      </c>
      <c r="D14" s="359" t="s">
        <v>28</v>
      </c>
      <c r="E14" s="360">
        <v>16998</v>
      </c>
    </row>
    <row r="15" spans="2:9" x14ac:dyDescent="0.2">
      <c r="B15" s="358">
        <v>8</v>
      </c>
      <c r="C15" s="355">
        <f t="shared" si="0"/>
        <v>18750</v>
      </c>
      <c r="D15" s="359" t="s">
        <v>58</v>
      </c>
      <c r="E15" s="360">
        <v>18750</v>
      </c>
    </row>
    <row r="16" spans="2:9" x14ac:dyDescent="0.2">
      <c r="B16" s="358">
        <v>9</v>
      </c>
      <c r="C16" s="355">
        <f t="shared" si="0"/>
        <v>22500</v>
      </c>
      <c r="D16" s="359" t="s">
        <v>85</v>
      </c>
      <c r="E16" s="360">
        <v>22500</v>
      </c>
    </row>
    <row r="17" spans="2:5" x14ac:dyDescent="0.2">
      <c r="B17" s="358">
        <v>10</v>
      </c>
      <c r="C17" s="355">
        <f t="shared" si="0"/>
        <v>16570</v>
      </c>
      <c r="D17" s="359" t="s">
        <v>149</v>
      </c>
      <c r="E17" s="360">
        <v>16570</v>
      </c>
    </row>
    <row r="18" spans="2:5" x14ac:dyDescent="0.2">
      <c r="B18" s="358">
        <v>11</v>
      </c>
      <c r="C18" s="355">
        <f t="shared" si="0"/>
        <v>12560</v>
      </c>
      <c r="D18" s="359" t="s">
        <v>150</v>
      </c>
      <c r="E18" s="362">
        <v>12560</v>
      </c>
    </row>
    <row r="19" spans="2:5" x14ac:dyDescent="0.2">
      <c r="B19" s="358">
        <v>12</v>
      </c>
      <c r="C19" s="355">
        <f t="shared" si="0"/>
        <v>11250</v>
      </c>
      <c r="D19" s="359" t="s">
        <v>56</v>
      </c>
      <c r="E19" s="360">
        <v>11250</v>
      </c>
    </row>
    <row r="20" spans="2:5" x14ac:dyDescent="0.2">
      <c r="B20" s="358">
        <v>13</v>
      </c>
      <c r="C20" s="355">
        <f t="shared" si="0"/>
        <v>19257</v>
      </c>
      <c r="D20" s="359" t="s">
        <v>30</v>
      </c>
      <c r="E20" s="360">
        <v>19257</v>
      </c>
    </row>
    <row r="21" spans="2:5" x14ac:dyDescent="0.2">
      <c r="B21" s="358">
        <v>14</v>
      </c>
      <c r="C21" s="355">
        <f t="shared" si="0"/>
        <v>8575</v>
      </c>
      <c r="D21" s="359" t="s">
        <v>511</v>
      </c>
      <c r="E21" s="360">
        <v>8575</v>
      </c>
    </row>
    <row r="22" spans="2:5" x14ac:dyDescent="0.2">
      <c r="B22" s="363">
        <v>15</v>
      </c>
      <c r="C22" s="364">
        <f t="shared" si="0"/>
        <v>9580</v>
      </c>
      <c r="D22" s="365" t="s">
        <v>169</v>
      </c>
      <c r="E22" s="366">
        <v>9580</v>
      </c>
    </row>
    <row r="23" spans="2:5" x14ac:dyDescent="0.2">
      <c r="B23" s="371"/>
      <c r="C23" s="371"/>
      <c r="D23" s="370" t="s">
        <v>91</v>
      </c>
      <c r="E23" s="367">
        <f>SUM(E8:E22)</f>
        <v>268410</v>
      </c>
    </row>
    <row r="24" spans="2:5" ht="19.5" customHeight="1" x14ac:dyDescent="0.2"/>
    <row r="29" spans="2:5" x14ac:dyDescent="0.2">
      <c r="D29" s="238" t="s">
        <v>263</v>
      </c>
    </row>
  </sheetData>
  <mergeCells count="4">
    <mergeCell ref="B6:B7"/>
    <mergeCell ref="C6:E6"/>
    <mergeCell ref="C7:D7"/>
    <mergeCell ref="B3:E3"/>
  </mergeCells>
  <conditionalFormatting sqref="C8:C22">
    <cfRule type="cellIs" dxfId="13" priority="1" operator="equal">
      <formula>$H$7</formula>
    </cfRule>
  </conditionalFormatting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21" r:id="rId4" name="Scroll Bar 1">
              <controlPr defaultSize="0" autoPict="0">
                <anchor moveWithCells="1">
                  <from>
                    <xdr:col>6</xdr:col>
                    <xdr:colOff>95250</xdr:colOff>
                    <xdr:row>6</xdr:row>
                    <xdr:rowOff>9525</xdr:rowOff>
                  </from>
                  <to>
                    <xdr:col>6</xdr:col>
                    <xdr:colOff>581025</xdr:colOff>
                    <xdr:row>6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9"/>
  <sheetViews>
    <sheetView showGridLines="0" workbookViewId="0">
      <selection activeCell="H7" sqref="H7"/>
    </sheetView>
  </sheetViews>
  <sheetFormatPr defaultRowHeight="15" x14ac:dyDescent="0.2"/>
  <cols>
    <col min="1" max="1" width="5.85546875" style="238" customWidth="1"/>
    <col min="2" max="2" width="5.7109375" style="238" customWidth="1"/>
    <col min="3" max="3" width="0.85546875" style="238" customWidth="1"/>
    <col min="4" max="4" width="13.5703125" style="238" customWidth="1"/>
    <col min="5" max="5" width="11" style="238" customWidth="1"/>
    <col min="6" max="6" width="3.5703125" style="238" customWidth="1"/>
    <col min="7" max="7" width="13.85546875" style="238" customWidth="1"/>
    <col min="8" max="8" width="11.85546875" style="238" customWidth="1"/>
    <col min="9" max="9" width="17" style="238" customWidth="1"/>
    <col min="10" max="10" width="5.85546875" style="238" customWidth="1"/>
    <col min="11" max="21" width="9" style="238" customWidth="1"/>
    <col min="22" max="16384" width="9.140625" style="238"/>
  </cols>
  <sheetData>
    <row r="1" spans="2:9" ht="18" customHeight="1" x14ac:dyDescent="0.2"/>
    <row r="2" spans="2:9" ht="18.75" x14ac:dyDescent="0.2">
      <c r="B2" s="297" t="s">
        <v>139</v>
      </c>
      <c r="C2" s="297"/>
      <c r="D2" s="297"/>
    </row>
    <row r="3" spans="2:9" ht="18" customHeight="1" x14ac:dyDescent="0.2">
      <c r="B3" s="961" t="s">
        <v>515</v>
      </c>
      <c r="C3" s="961"/>
      <c r="D3" s="961"/>
      <c r="E3" s="961"/>
    </row>
    <row r="4" spans="2:9" ht="15" customHeight="1" x14ac:dyDescent="0.2">
      <c r="B4" s="7" t="s">
        <v>516</v>
      </c>
      <c r="C4" s="297"/>
      <c r="D4" s="297"/>
    </row>
    <row r="5" spans="2:9" ht="6.75" customHeight="1" x14ac:dyDescent="0.2">
      <c r="B5" s="297"/>
      <c r="C5" s="297"/>
      <c r="D5" s="297"/>
    </row>
    <row r="6" spans="2:9" x14ac:dyDescent="0.2">
      <c r="B6" s="969" t="s">
        <v>47</v>
      </c>
      <c r="C6" s="970" t="s">
        <v>258</v>
      </c>
      <c r="D6" s="971"/>
      <c r="E6" s="972"/>
      <c r="G6" s="372" t="s">
        <v>512</v>
      </c>
      <c r="H6" s="373" t="s">
        <v>151</v>
      </c>
    </row>
    <row r="7" spans="2:9" x14ac:dyDescent="0.2">
      <c r="B7" s="969"/>
      <c r="C7" s="973" t="s">
        <v>264</v>
      </c>
      <c r="D7" s="969"/>
      <c r="E7" s="369" t="s">
        <v>259</v>
      </c>
      <c r="G7" s="351">
        <v>12</v>
      </c>
      <c r="H7" s="352"/>
      <c r="I7" s="368" t="s">
        <v>971</v>
      </c>
    </row>
    <row r="8" spans="2:9" x14ac:dyDescent="0.2">
      <c r="B8" s="354">
        <v>1</v>
      </c>
      <c r="C8" s="355">
        <f>E8</f>
        <v>34750</v>
      </c>
      <c r="D8" s="356" t="s">
        <v>12</v>
      </c>
      <c r="E8" s="357">
        <v>34750</v>
      </c>
      <c r="G8" s="313"/>
    </row>
    <row r="9" spans="2:9" x14ac:dyDescent="0.2">
      <c r="B9" s="358">
        <v>2</v>
      </c>
      <c r="C9" s="355">
        <f t="shared" ref="C9:C22" si="0">E9</f>
        <v>18950</v>
      </c>
      <c r="D9" s="359" t="s">
        <v>14</v>
      </c>
      <c r="E9" s="360">
        <v>18950</v>
      </c>
    </row>
    <row r="10" spans="2:9" x14ac:dyDescent="0.2">
      <c r="B10" s="358">
        <v>3</v>
      </c>
      <c r="C10" s="355">
        <f t="shared" si="0"/>
        <v>17580</v>
      </c>
      <c r="D10" s="359" t="s">
        <v>21</v>
      </c>
      <c r="E10" s="360">
        <v>17580</v>
      </c>
    </row>
    <row r="11" spans="2:9" x14ac:dyDescent="0.2">
      <c r="B11" s="358">
        <v>4</v>
      </c>
      <c r="C11" s="355">
        <f t="shared" si="0"/>
        <v>22450</v>
      </c>
      <c r="D11" s="359" t="s">
        <v>23</v>
      </c>
      <c r="E11" s="360">
        <v>22450</v>
      </c>
      <c r="G11" s="361"/>
    </row>
    <row r="12" spans="2:9" x14ac:dyDescent="0.2">
      <c r="B12" s="358">
        <v>5</v>
      </c>
      <c r="C12" s="355">
        <f t="shared" si="0"/>
        <v>16750</v>
      </c>
      <c r="D12" s="359" t="s">
        <v>29</v>
      </c>
      <c r="E12" s="360">
        <v>16750</v>
      </c>
    </row>
    <row r="13" spans="2:9" x14ac:dyDescent="0.2">
      <c r="B13" s="358">
        <v>6</v>
      </c>
      <c r="C13" s="355">
        <f t="shared" si="0"/>
        <v>21890</v>
      </c>
      <c r="D13" s="359" t="s">
        <v>83</v>
      </c>
      <c r="E13" s="360">
        <v>21890</v>
      </c>
    </row>
    <row r="14" spans="2:9" x14ac:dyDescent="0.2">
      <c r="B14" s="358">
        <v>7</v>
      </c>
      <c r="C14" s="355">
        <f t="shared" si="0"/>
        <v>16998</v>
      </c>
      <c r="D14" s="359" t="s">
        <v>28</v>
      </c>
      <c r="E14" s="360">
        <v>16998</v>
      </c>
    </row>
    <row r="15" spans="2:9" x14ac:dyDescent="0.2">
      <c r="B15" s="358">
        <v>8</v>
      </c>
      <c r="C15" s="355">
        <f t="shared" si="0"/>
        <v>18750</v>
      </c>
      <c r="D15" s="359" t="s">
        <v>58</v>
      </c>
      <c r="E15" s="360">
        <v>18750</v>
      </c>
    </row>
    <row r="16" spans="2:9" x14ac:dyDescent="0.2">
      <c r="B16" s="358">
        <v>9</v>
      </c>
      <c r="C16" s="355">
        <f t="shared" si="0"/>
        <v>22500</v>
      </c>
      <c r="D16" s="359" t="s">
        <v>85</v>
      </c>
      <c r="E16" s="360">
        <v>22500</v>
      </c>
    </row>
    <row r="17" spans="2:5" x14ac:dyDescent="0.2">
      <c r="B17" s="358">
        <v>10</v>
      </c>
      <c r="C17" s="355">
        <f t="shared" si="0"/>
        <v>16570</v>
      </c>
      <c r="D17" s="359" t="s">
        <v>149</v>
      </c>
      <c r="E17" s="360">
        <v>16570</v>
      </c>
    </row>
    <row r="18" spans="2:5" x14ac:dyDescent="0.2">
      <c r="B18" s="358">
        <v>11</v>
      </c>
      <c r="C18" s="355">
        <f t="shared" si="0"/>
        <v>12560</v>
      </c>
      <c r="D18" s="359" t="s">
        <v>150</v>
      </c>
      <c r="E18" s="362">
        <v>12560</v>
      </c>
    </row>
    <row r="19" spans="2:5" x14ac:dyDescent="0.2">
      <c r="B19" s="358">
        <v>12</v>
      </c>
      <c r="C19" s="355">
        <f t="shared" si="0"/>
        <v>11250</v>
      </c>
      <c r="D19" s="359" t="s">
        <v>56</v>
      </c>
      <c r="E19" s="360">
        <v>11250</v>
      </c>
    </row>
    <row r="20" spans="2:5" x14ac:dyDescent="0.2">
      <c r="B20" s="358">
        <v>13</v>
      </c>
      <c r="C20" s="355">
        <f t="shared" si="0"/>
        <v>19257</v>
      </c>
      <c r="D20" s="359" t="s">
        <v>30</v>
      </c>
      <c r="E20" s="360">
        <v>19257</v>
      </c>
    </row>
    <row r="21" spans="2:5" x14ac:dyDescent="0.2">
      <c r="B21" s="358">
        <v>14</v>
      </c>
      <c r="C21" s="355">
        <f t="shared" si="0"/>
        <v>8575</v>
      </c>
      <c r="D21" s="359" t="s">
        <v>511</v>
      </c>
      <c r="E21" s="360">
        <v>8575</v>
      </c>
    </row>
    <row r="22" spans="2:5" x14ac:dyDescent="0.2">
      <c r="B22" s="363">
        <v>15</v>
      </c>
      <c r="C22" s="364">
        <f t="shared" si="0"/>
        <v>9580</v>
      </c>
      <c r="D22" s="365" t="s">
        <v>169</v>
      </c>
      <c r="E22" s="366">
        <v>9580</v>
      </c>
    </row>
    <row r="23" spans="2:5" x14ac:dyDescent="0.2">
      <c r="B23" s="371"/>
      <c r="C23" s="371"/>
      <c r="D23" s="370" t="s">
        <v>91</v>
      </c>
      <c r="E23" s="367">
        <f>SUM(E8:E22)</f>
        <v>268410</v>
      </c>
    </row>
    <row r="24" spans="2:5" ht="19.5" customHeight="1" x14ac:dyDescent="0.2"/>
    <row r="29" spans="2:5" x14ac:dyDescent="0.2">
      <c r="D29" s="238" t="s">
        <v>263</v>
      </c>
    </row>
  </sheetData>
  <mergeCells count="4">
    <mergeCell ref="B3:E3"/>
    <mergeCell ref="B6:B7"/>
    <mergeCell ref="C6:E6"/>
    <mergeCell ref="C7:D7"/>
  </mergeCells>
  <conditionalFormatting sqref="C8:C22">
    <cfRule type="cellIs" dxfId="12" priority="1" operator="equal">
      <formula>$H$7</formula>
    </cfRule>
  </conditionalFormatting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Scroll Bar 1">
              <controlPr defaultSize="0" autoPict="0">
                <anchor moveWithCells="1">
                  <from>
                    <xdr:col>6</xdr:col>
                    <xdr:colOff>95250</xdr:colOff>
                    <xdr:row>6</xdr:row>
                    <xdr:rowOff>9525</xdr:rowOff>
                  </from>
                  <to>
                    <xdr:col>6</xdr:col>
                    <xdr:colOff>581025</xdr:colOff>
                    <xdr:row>6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6"/>
  <dimension ref="B1:X27"/>
  <sheetViews>
    <sheetView showGridLines="0" zoomScaleNormal="100" workbookViewId="0">
      <selection activeCell="G10" sqref="G10"/>
    </sheetView>
  </sheetViews>
  <sheetFormatPr defaultRowHeight="15" customHeight="1" x14ac:dyDescent="0.2"/>
  <cols>
    <col min="1" max="1" width="5.85546875" style="1" customWidth="1"/>
    <col min="2" max="2" width="9.85546875" style="1" customWidth="1"/>
    <col min="3" max="3" width="12.5703125" style="1" customWidth="1"/>
    <col min="4" max="4" width="16.5703125" style="1" customWidth="1"/>
    <col min="5" max="5" width="4" style="1" customWidth="1"/>
    <col min="6" max="6" width="15.28515625" style="1" customWidth="1"/>
    <col min="7" max="7" width="14.42578125" style="1" customWidth="1"/>
    <col min="8" max="8" width="5" style="1" customWidth="1"/>
    <col min="9" max="9" width="37.42578125" style="1" customWidth="1"/>
    <col min="10" max="10" width="5.85546875" style="1" customWidth="1"/>
    <col min="11" max="11" width="9.140625" style="1"/>
    <col min="12" max="12" width="6.7109375" style="1" customWidth="1"/>
    <col min="13" max="16384" width="9.140625" style="1"/>
  </cols>
  <sheetData>
    <row r="1" spans="2:24" ht="19.5" customHeight="1" x14ac:dyDescent="0.2"/>
    <row r="2" spans="2:24" ht="16.5" customHeight="1" x14ac:dyDescent="0.2">
      <c r="B2" s="59" t="s">
        <v>131</v>
      </c>
    </row>
    <row r="3" spans="2:24" ht="18" customHeight="1" x14ac:dyDescent="0.2">
      <c r="B3" s="942" t="s">
        <v>517</v>
      </c>
      <c r="C3" s="942"/>
      <c r="D3" s="942"/>
      <c r="E3" s="942"/>
      <c r="F3" s="942"/>
    </row>
    <row r="4" spans="2:24" ht="15" customHeight="1" x14ac:dyDescent="0.2">
      <c r="B4" s="7" t="s">
        <v>523</v>
      </c>
    </row>
    <row r="5" spans="2:24" ht="15" customHeight="1" x14ac:dyDescent="0.2">
      <c r="B5" s="8" t="s">
        <v>524</v>
      </c>
    </row>
    <row r="6" spans="2:24" ht="6.75" customHeight="1" x14ac:dyDescent="0.2">
      <c r="B6" s="74"/>
      <c r="I6" s="44" t="s">
        <v>527</v>
      </c>
    </row>
    <row r="7" spans="2:24" ht="15" customHeight="1" x14ac:dyDescent="0.2">
      <c r="B7" s="265" t="s">
        <v>187</v>
      </c>
      <c r="C7" s="264" t="s">
        <v>243</v>
      </c>
      <c r="D7" s="265" t="s">
        <v>257</v>
      </c>
      <c r="F7" s="383" t="s">
        <v>92</v>
      </c>
      <c r="G7" s="384"/>
      <c r="H7" s="36"/>
      <c r="I7" s="36" t="s">
        <v>520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ht="15" customHeight="1" x14ac:dyDescent="0.2">
      <c r="B8" s="18" t="s">
        <v>518</v>
      </c>
      <c r="C8" s="381" t="s">
        <v>519</v>
      </c>
      <c r="D8" s="380" t="b">
        <f>IF(E8=1,TRUE,FALSE)</f>
        <v>1</v>
      </c>
      <c r="E8" s="1">
        <v>1</v>
      </c>
      <c r="F8" s="18" t="s">
        <v>48</v>
      </c>
      <c r="G8" s="25" t="s">
        <v>49</v>
      </c>
      <c r="I8" s="1" t="s">
        <v>521</v>
      </c>
    </row>
    <row r="9" spans="2:24" s="345" customFormat="1" ht="15" customHeight="1" x14ac:dyDescent="0.2">
      <c r="B9" s="377">
        <v>1</v>
      </c>
      <c r="C9" s="385">
        <v>1232</v>
      </c>
      <c r="D9" s="379"/>
      <c r="F9" s="377"/>
      <c r="G9" s="382"/>
      <c r="I9" s="1" t="s">
        <v>522</v>
      </c>
    </row>
    <row r="10" spans="2:24" s="345" customFormat="1" ht="15" customHeight="1" x14ac:dyDescent="0.2">
      <c r="B10" s="377">
        <v>2</v>
      </c>
      <c r="C10" s="385">
        <v>1000</v>
      </c>
      <c r="D10" s="379"/>
      <c r="E10" s="374"/>
      <c r="F10" s="375"/>
      <c r="G10" s="660" t="s">
        <v>972</v>
      </c>
    </row>
    <row r="11" spans="2:24" s="345" customFormat="1" ht="15" customHeight="1" x14ac:dyDescent="0.2">
      <c r="B11" s="377">
        <v>3</v>
      </c>
      <c r="C11" s="385">
        <v>1029</v>
      </c>
      <c r="D11" s="379"/>
      <c r="E11" s="374"/>
      <c r="F11" s="376"/>
      <c r="G11" s="374"/>
    </row>
    <row r="12" spans="2:24" s="345" customFormat="1" ht="15" customHeight="1" x14ac:dyDescent="0.2">
      <c r="B12" s="377">
        <v>4</v>
      </c>
      <c r="C12" s="385">
        <v>1350</v>
      </c>
      <c r="D12" s="379"/>
      <c r="E12" s="374"/>
      <c r="F12" s="374"/>
      <c r="G12" s="374"/>
    </row>
    <row r="13" spans="2:24" s="345" customFormat="1" ht="15" customHeight="1" x14ac:dyDescent="0.2">
      <c r="B13" s="377">
        <v>5</v>
      </c>
      <c r="C13" s="385">
        <v>1425</v>
      </c>
      <c r="D13" s="379"/>
      <c r="E13" s="374"/>
      <c r="F13" s="374"/>
      <c r="G13" s="374"/>
    </row>
    <row r="14" spans="2:24" s="345" customFormat="1" ht="15" customHeight="1" x14ac:dyDescent="0.2">
      <c r="B14" s="377">
        <v>6</v>
      </c>
      <c r="C14" s="385">
        <v>1674</v>
      </c>
      <c r="D14" s="379"/>
      <c r="E14" s="374"/>
      <c r="F14" s="374"/>
      <c r="G14" s="374"/>
    </row>
    <row r="15" spans="2:24" s="345" customFormat="1" ht="15" customHeight="1" x14ac:dyDescent="0.2">
      <c r="B15" s="377">
        <v>7</v>
      </c>
      <c r="C15" s="385">
        <v>1875</v>
      </c>
      <c r="D15" s="379"/>
      <c r="E15" s="374"/>
      <c r="F15" s="374"/>
      <c r="G15" s="374"/>
    </row>
    <row r="16" spans="2:24" s="345" customFormat="1" ht="15" customHeight="1" x14ac:dyDescent="0.2">
      <c r="B16" s="377">
        <v>8</v>
      </c>
      <c r="C16" s="385">
        <v>1980</v>
      </c>
      <c r="D16" s="379"/>
      <c r="E16" s="374"/>
    </row>
    <row r="17" spans="2:7" s="345" customFormat="1" ht="15" customHeight="1" x14ac:dyDescent="0.2">
      <c r="B17" s="377">
        <v>9</v>
      </c>
      <c r="C17" s="385">
        <v>1580</v>
      </c>
      <c r="D17" s="379"/>
      <c r="E17" s="374"/>
    </row>
    <row r="18" spans="2:7" s="345" customFormat="1" ht="15" customHeight="1" x14ac:dyDescent="0.2">
      <c r="B18" s="377">
        <v>10</v>
      </c>
      <c r="C18" s="385">
        <v>1750</v>
      </c>
      <c r="D18" s="379"/>
      <c r="E18" s="374"/>
    </row>
    <row r="19" spans="2:7" s="345" customFormat="1" ht="15" customHeight="1" x14ac:dyDescent="0.2">
      <c r="B19" s="377">
        <v>11</v>
      </c>
      <c r="C19" s="385">
        <v>1800</v>
      </c>
      <c r="D19" s="379"/>
      <c r="E19" s="374"/>
    </row>
    <row r="20" spans="2:7" s="345" customFormat="1" ht="15" customHeight="1" x14ac:dyDescent="0.2">
      <c r="B20" s="377">
        <v>12</v>
      </c>
      <c r="C20" s="385">
        <v>1975</v>
      </c>
      <c r="D20" s="379"/>
      <c r="E20" s="374"/>
    </row>
    <row r="21" spans="2:7" ht="15" customHeight="1" x14ac:dyDescent="0.2">
      <c r="E21" s="36"/>
      <c r="F21" s="36"/>
      <c r="G21" s="36"/>
    </row>
    <row r="27" spans="2:7" ht="19.5" customHeight="1" x14ac:dyDescent="0.2"/>
  </sheetData>
  <mergeCells count="1">
    <mergeCell ref="B3:F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4994" r:id="rId4" name="Scroll Bar 2">
              <controlPr defaultSize="0" autoPict="0">
                <anchor moveWithCells="1">
                  <from>
                    <xdr:col>3</xdr:col>
                    <xdr:colOff>66675</xdr:colOff>
                    <xdr:row>7</xdr:row>
                    <xdr:rowOff>0</xdr:rowOff>
                  </from>
                  <to>
                    <xdr:col>3</xdr:col>
                    <xdr:colOff>552450</xdr:colOff>
                    <xdr:row>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7"/>
  <dimension ref="B1:T25"/>
  <sheetViews>
    <sheetView showGridLines="0" zoomScale="95" zoomScaleNormal="95" workbookViewId="0">
      <selection activeCell="F9" sqref="F9:G9"/>
    </sheetView>
  </sheetViews>
  <sheetFormatPr defaultRowHeight="15" customHeight="1" x14ac:dyDescent="0.2"/>
  <cols>
    <col min="1" max="1" width="5.85546875" style="1" customWidth="1"/>
    <col min="2" max="2" width="11.140625" style="1" customWidth="1"/>
    <col min="3" max="3" width="12.42578125" style="1" customWidth="1"/>
    <col min="4" max="4" width="16.42578125" style="1" customWidth="1"/>
    <col min="5" max="5" width="4.140625" style="1" customWidth="1"/>
    <col min="6" max="7" width="14.28515625" style="1" customWidth="1"/>
    <col min="8" max="8" width="4.28515625" style="1" customWidth="1"/>
    <col min="9" max="9" width="38" style="1" customWidth="1"/>
    <col min="10" max="10" width="5.85546875" style="1" customWidth="1"/>
    <col min="11" max="11" width="6.85546875" style="1" customWidth="1"/>
    <col min="12" max="16384" width="9.140625" style="1"/>
  </cols>
  <sheetData>
    <row r="1" spans="2:20" ht="19.5" customHeight="1" x14ac:dyDescent="0.2"/>
    <row r="2" spans="2:20" ht="17.25" customHeight="1" x14ac:dyDescent="0.2">
      <c r="B2" s="59" t="s">
        <v>130</v>
      </c>
    </row>
    <row r="3" spans="2:20" ht="18" customHeight="1" x14ac:dyDescent="0.2">
      <c r="B3" s="942" t="s">
        <v>517</v>
      </c>
      <c r="C3" s="942"/>
      <c r="D3" s="942"/>
      <c r="E3" s="400"/>
      <c r="F3" s="400"/>
      <c r="G3" s="400"/>
    </row>
    <row r="4" spans="2:20" ht="15" customHeight="1" x14ac:dyDescent="0.2">
      <c r="B4" s="7" t="s">
        <v>526</v>
      </c>
    </row>
    <row r="5" spans="2:20" ht="15" customHeight="1" x14ac:dyDescent="0.2">
      <c r="B5" s="8" t="s">
        <v>525</v>
      </c>
    </row>
    <row r="6" spans="2:20" ht="6.75" customHeight="1" x14ac:dyDescent="0.2">
      <c r="B6" s="74"/>
    </row>
    <row r="7" spans="2:20" s="387" customFormat="1" ht="15" customHeight="1" x14ac:dyDescent="0.2">
      <c r="B7" s="9" t="s">
        <v>187</v>
      </c>
      <c r="C7" s="16" t="s">
        <v>243</v>
      </c>
      <c r="D7" s="265" t="s">
        <v>257</v>
      </c>
      <c r="E7" s="1"/>
      <c r="F7" s="974" t="s">
        <v>93</v>
      </c>
      <c r="G7" s="974"/>
      <c r="H7" s="386"/>
      <c r="I7" s="44" t="s">
        <v>527</v>
      </c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</row>
    <row r="8" spans="2:20" s="387" customFormat="1" ht="17.25" customHeight="1" x14ac:dyDescent="0.2">
      <c r="B8" s="395" t="s">
        <v>518</v>
      </c>
      <c r="C8" s="381" t="s">
        <v>519</v>
      </c>
      <c r="D8" s="396" t="b">
        <f>IF(E8=1,TRUE,FALSE)</f>
        <v>1</v>
      </c>
      <c r="E8" s="43">
        <v>1</v>
      </c>
      <c r="F8" s="390" t="s">
        <v>48</v>
      </c>
      <c r="G8" s="391" t="s">
        <v>49</v>
      </c>
      <c r="I8" s="393" t="s">
        <v>520</v>
      </c>
    </row>
    <row r="9" spans="2:20" s="387" customFormat="1" ht="15" customHeight="1" x14ac:dyDescent="0.2">
      <c r="B9" s="377">
        <v>1</v>
      </c>
      <c r="C9" s="392">
        <v>1232</v>
      </c>
      <c r="D9" s="398"/>
      <c r="E9" s="1"/>
      <c r="F9" s="389"/>
      <c r="G9" s="397"/>
      <c r="I9" s="394" t="s">
        <v>528</v>
      </c>
    </row>
    <row r="10" spans="2:20" s="387" customFormat="1" ht="15" customHeight="1" x14ac:dyDescent="0.2">
      <c r="B10" s="377">
        <v>2</v>
      </c>
      <c r="C10" s="392">
        <v>975</v>
      </c>
      <c r="D10" s="399"/>
      <c r="E10" s="1"/>
      <c r="G10" s="645" t="s">
        <v>973</v>
      </c>
      <c r="I10" s="1" t="s">
        <v>522</v>
      </c>
    </row>
    <row r="11" spans="2:20" s="387" customFormat="1" ht="15" customHeight="1" x14ac:dyDescent="0.2">
      <c r="B11" s="377">
        <v>3</v>
      </c>
      <c r="C11" s="392">
        <v>1029</v>
      </c>
      <c r="D11" s="379"/>
      <c r="E11" s="386"/>
    </row>
    <row r="12" spans="2:20" s="387" customFormat="1" ht="15" customHeight="1" x14ac:dyDescent="0.2">
      <c r="B12" s="377">
        <v>4</v>
      </c>
      <c r="C12" s="392">
        <v>1350</v>
      </c>
      <c r="D12" s="379"/>
      <c r="E12" s="386"/>
    </row>
    <row r="13" spans="2:20" s="387" customFormat="1" ht="15" customHeight="1" x14ac:dyDescent="0.2">
      <c r="B13" s="377">
        <v>5</v>
      </c>
      <c r="C13" s="392">
        <v>1425</v>
      </c>
      <c r="D13" s="379"/>
      <c r="E13" s="386"/>
    </row>
    <row r="14" spans="2:20" s="387" customFormat="1" ht="15" customHeight="1" x14ac:dyDescent="0.2">
      <c r="B14" s="377">
        <v>6</v>
      </c>
      <c r="C14" s="392">
        <v>1674</v>
      </c>
      <c r="D14" s="379"/>
      <c r="E14" s="386"/>
    </row>
    <row r="15" spans="2:20" ht="15" customHeight="1" x14ac:dyDescent="0.2">
      <c r="B15" s="374"/>
      <c r="C15" s="36"/>
      <c r="D15" s="36"/>
      <c r="E15" s="36"/>
      <c r="F15" s="36"/>
      <c r="G15" s="36"/>
    </row>
    <row r="16" spans="2:20" ht="15" customHeight="1" x14ac:dyDescent="0.2">
      <c r="E16" s="36"/>
      <c r="G16" s="36"/>
    </row>
    <row r="17" spans="2:7" ht="15" customHeight="1" x14ac:dyDescent="0.2">
      <c r="E17" s="36"/>
      <c r="G17" s="36"/>
    </row>
    <row r="18" spans="2:7" ht="15" customHeight="1" x14ac:dyDescent="0.2">
      <c r="E18" s="36"/>
      <c r="G18" s="36"/>
    </row>
    <row r="19" spans="2:7" ht="15" customHeight="1" x14ac:dyDescent="0.2">
      <c r="B19" s="374"/>
      <c r="C19" s="36"/>
      <c r="D19" s="36"/>
      <c r="E19" s="36"/>
      <c r="G19" s="36"/>
    </row>
    <row r="20" spans="2:7" ht="15" customHeight="1" x14ac:dyDescent="0.2">
      <c r="B20" s="374"/>
      <c r="C20" s="36"/>
      <c r="D20" s="36"/>
      <c r="E20" s="36"/>
      <c r="G20" s="388"/>
    </row>
    <row r="21" spans="2:7" ht="15" customHeight="1" x14ac:dyDescent="0.2">
      <c r="E21" s="36"/>
      <c r="F21" s="36"/>
      <c r="G21" s="36"/>
    </row>
    <row r="25" spans="2:7" ht="19.5" customHeight="1" x14ac:dyDescent="0.2"/>
  </sheetData>
  <mergeCells count="2">
    <mergeCell ref="F7:G7"/>
    <mergeCell ref="B3:D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6017" r:id="rId4" name="Scroll Bar 1">
              <controlPr defaultSize="0" autoPict="0">
                <anchor moveWithCells="1">
                  <from>
                    <xdr:col>3</xdr:col>
                    <xdr:colOff>66675</xdr:colOff>
                    <xdr:row>7</xdr:row>
                    <xdr:rowOff>28575</xdr:rowOff>
                  </from>
                  <to>
                    <xdr:col>3</xdr:col>
                    <xdr:colOff>552450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4"/>
  <sheetViews>
    <sheetView showGridLines="0" workbookViewId="0">
      <selection activeCell="D21" sqref="D21:D23"/>
    </sheetView>
  </sheetViews>
  <sheetFormatPr defaultRowHeight="15" x14ac:dyDescent="0.2"/>
  <cols>
    <col min="1" max="1" width="5.85546875" style="194" customWidth="1"/>
    <col min="2" max="2" width="29" style="194" customWidth="1"/>
    <col min="3" max="3" width="9.85546875" style="194" customWidth="1"/>
    <col min="4" max="4" width="15.140625" style="194" customWidth="1"/>
    <col min="5" max="5" width="21" style="194" customWidth="1"/>
    <col min="6" max="6" width="5.85546875" style="194" customWidth="1"/>
    <col min="7" max="7" width="8.42578125" style="194" customWidth="1"/>
    <col min="8" max="8" width="7.28515625" style="194" customWidth="1"/>
    <col min="9" max="9" width="6" style="194" customWidth="1"/>
    <col min="10" max="10" width="4" style="194" customWidth="1"/>
    <col min="11" max="16384" width="9.140625" style="194"/>
  </cols>
  <sheetData>
    <row r="1" spans="2:7" ht="19.5" customHeight="1" x14ac:dyDescent="0.2"/>
    <row r="2" spans="2:7" ht="18.75" x14ac:dyDescent="0.2">
      <c r="B2" s="217" t="s">
        <v>304</v>
      </c>
    </row>
    <row r="3" spans="2:7" ht="18" customHeight="1" x14ac:dyDescent="0.2">
      <c r="B3" s="956" t="s">
        <v>531</v>
      </c>
      <c r="C3" s="956"/>
      <c r="D3" s="956"/>
    </row>
    <row r="4" spans="2:7" x14ac:dyDescent="0.2">
      <c r="B4" s="7" t="s">
        <v>530</v>
      </c>
    </row>
    <row r="5" spans="2:7" x14ac:dyDescent="0.2">
      <c r="B5" s="8" t="s">
        <v>529</v>
      </c>
      <c r="E5" s="414"/>
    </row>
    <row r="6" spans="2:7" ht="6.75" customHeight="1" x14ac:dyDescent="0.2">
      <c r="B6" s="6"/>
      <c r="E6" s="414"/>
    </row>
    <row r="7" spans="2:7" x14ac:dyDescent="0.2">
      <c r="B7" s="286" t="s">
        <v>310</v>
      </c>
      <c r="C7" s="402" t="s">
        <v>47</v>
      </c>
      <c r="D7" s="405" t="s">
        <v>311</v>
      </c>
      <c r="E7" s="415"/>
      <c r="F7" s="196"/>
      <c r="G7" s="196"/>
    </row>
    <row r="8" spans="2:7" x14ac:dyDescent="0.2">
      <c r="B8" s="403"/>
      <c r="C8" s="211">
        <v>1</v>
      </c>
      <c r="D8" s="408">
        <v>2</v>
      </c>
      <c r="E8" s="415"/>
      <c r="F8" s="196"/>
      <c r="G8" s="196"/>
    </row>
    <row r="9" spans="2:7" x14ac:dyDescent="0.2">
      <c r="B9" s="196"/>
      <c r="C9" s="213">
        <v>2</v>
      </c>
      <c r="D9" s="409">
        <v>3</v>
      </c>
      <c r="E9" s="415"/>
      <c r="F9" s="196"/>
      <c r="G9" s="196"/>
    </row>
    <row r="10" spans="2:7" x14ac:dyDescent="0.2">
      <c r="B10" s="196"/>
      <c r="C10" s="213">
        <v>3</v>
      </c>
      <c r="D10" s="409">
        <v>4</v>
      </c>
      <c r="E10" s="415"/>
      <c r="F10" s="196"/>
      <c r="G10" s="196"/>
    </row>
    <row r="11" spans="2:7" x14ac:dyDescent="0.2">
      <c r="B11" s="196"/>
      <c r="C11" s="213">
        <v>4</v>
      </c>
      <c r="D11" s="409">
        <v>5</v>
      </c>
      <c r="E11" s="415"/>
      <c r="F11" s="196"/>
      <c r="G11" s="196"/>
    </row>
    <row r="12" spans="2:7" x14ac:dyDescent="0.2">
      <c r="B12" s="196"/>
      <c r="C12" s="213">
        <v>5</v>
      </c>
      <c r="D12" s="409">
        <v>3</v>
      </c>
      <c r="E12" s="415"/>
      <c r="F12" s="196"/>
      <c r="G12" s="196"/>
    </row>
    <row r="13" spans="2:7" x14ac:dyDescent="0.2">
      <c r="B13" s="196"/>
      <c r="C13" s="213">
        <v>6</v>
      </c>
      <c r="D13" s="409">
        <v>2</v>
      </c>
      <c r="E13" s="415"/>
      <c r="F13" s="196"/>
      <c r="G13" s="196"/>
    </row>
    <row r="14" spans="2:7" x14ac:dyDescent="0.2">
      <c r="B14" s="196"/>
      <c r="C14" s="213">
        <v>7</v>
      </c>
      <c r="D14" s="409">
        <v>2</v>
      </c>
      <c r="E14" s="415"/>
      <c r="F14" s="196"/>
      <c r="G14" s="196"/>
    </row>
    <row r="15" spans="2:7" x14ac:dyDescent="0.2">
      <c r="B15" s="196"/>
      <c r="C15" s="213">
        <v>8</v>
      </c>
      <c r="D15" s="409">
        <v>1</v>
      </c>
      <c r="E15" s="415"/>
      <c r="F15" s="196"/>
      <c r="G15" s="196"/>
    </row>
    <row r="16" spans="2:7" x14ac:dyDescent="0.2">
      <c r="B16" s="196"/>
      <c r="C16" s="213">
        <v>9</v>
      </c>
      <c r="D16" s="409">
        <v>1</v>
      </c>
      <c r="E16" s="415"/>
      <c r="F16" s="196"/>
      <c r="G16" s="196"/>
    </row>
    <row r="17" spans="2:7" x14ac:dyDescent="0.2">
      <c r="B17" s="196"/>
      <c r="C17" s="213">
        <v>10</v>
      </c>
      <c r="D17" s="409">
        <v>2</v>
      </c>
      <c r="E17" s="415"/>
      <c r="F17" s="196"/>
      <c r="G17" s="196"/>
    </row>
    <row r="18" spans="2:7" x14ac:dyDescent="0.2">
      <c r="B18" s="196"/>
      <c r="C18" s="213">
        <v>11</v>
      </c>
      <c r="D18" s="409">
        <v>3</v>
      </c>
      <c r="E18" s="415"/>
      <c r="F18" s="196"/>
      <c r="G18" s="196"/>
    </row>
    <row r="19" spans="2:7" x14ac:dyDescent="0.2">
      <c r="B19" s="404"/>
      <c r="C19" s="215">
        <v>12</v>
      </c>
      <c r="D19" s="410">
        <v>4</v>
      </c>
      <c r="E19" s="415"/>
      <c r="F19" s="196"/>
      <c r="G19" s="196"/>
    </row>
    <row r="20" spans="2:7" x14ac:dyDescent="0.2">
      <c r="B20" s="417" t="s">
        <v>306</v>
      </c>
      <c r="C20" s="401"/>
      <c r="D20" s="411">
        <f>E20/100</f>
        <v>0.15</v>
      </c>
      <c r="E20" s="416">
        <v>15</v>
      </c>
    </row>
    <row r="21" spans="2:7" x14ac:dyDescent="0.2">
      <c r="B21" s="417" t="s">
        <v>307</v>
      </c>
      <c r="C21" s="401"/>
      <c r="D21" s="412"/>
      <c r="E21" s="216" t="s">
        <v>974</v>
      </c>
    </row>
    <row r="22" spans="2:7" x14ac:dyDescent="0.2">
      <c r="B22" s="417" t="s">
        <v>308</v>
      </c>
      <c r="C22" s="401"/>
      <c r="D22" s="412"/>
      <c r="E22" s="216" t="s">
        <v>975</v>
      </c>
    </row>
    <row r="23" spans="2:7" x14ac:dyDescent="0.2">
      <c r="B23" s="417" t="s">
        <v>309</v>
      </c>
      <c r="C23" s="401"/>
      <c r="D23" s="413"/>
      <c r="E23" s="216" t="s">
        <v>976</v>
      </c>
    </row>
    <row r="24" spans="2:7" ht="19.5" customHeight="1" x14ac:dyDescent="0.2"/>
  </sheetData>
  <mergeCells count="1">
    <mergeCell ref="B3:D3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Scroll Bar 1">
              <controlPr defaultSize="0" autoPict="0">
                <anchor moveWithCells="1">
                  <from>
                    <xdr:col>2</xdr:col>
                    <xdr:colOff>85725</xdr:colOff>
                    <xdr:row>19</xdr:row>
                    <xdr:rowOff>19050</xdr:rowOff>
                  </from>
                  <to>
                    <xdr:col>2</xdr:col>
                    <xdr:colOff>571500</xdr:colOff>
                    <xdr:row>19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5"/>
  <sheetViews>
    <sheetView showGridLines="0" workbookViewId="0">
      <selection activeCell="D11" sqref="D11"/>
    </sheetView>
  </sheetViews>
  <sheetFormatPr defaultRowHeight="15" x14ac:dyDescent="0.2"/>
  <cols>
    <col min="1" max="1" width="5.85546875" style="671" customWidth="1"/>
    <col min="2" max="2" width="7.5703125" style="671" customWidth="1"/>
    <col min="3" max="3" width="30.28515625" style="671" customWidth="1"/>
    <col min="4" max="4" width="12.7109375" style="671" customWidth="1"/>
    <col min="5" max="5" width="2.85546875" style="671" customWidth="1"/>
    <col min="6" max="6" width="32" style="671" customWidth="1"/>
    <col min="7" max="7" width="5.85546875" style="671" customWidth="1"/>
    <col min="8" max="16384" width="9.140625" style="671"/>
  </cols>
  <sheetData>
    <row r="1" spans="2:6" ht="19.5" customHeight="1" x14ac:dyDescent="0.2"/>
    <row r="2" spans="2:6" ht="18.75" x14ac:dyDescent="0.2">
      <c r="B2" s="740" t="s">
        <v>707</v>
      </c>
      <c r="C2" s="46"/>
      <c r="D2" s="46"/>
    </row>
    <row r="3" spans="2:6" ht="18" customHeight="1" x14ac:dyDescent="0.2">
      <c r="B3" s="878" t="s">
        <v>823</v>
      </c>
      <c r="C3" s="883"/>
      <c r="D3" s="883"/>
      <c r="E3" s="745"/>
      <c r="F3" s="745"/>
    </row>
    <row r="4" spans="2:6" x14ac:dyDescent="0.25">
      <c r="B4" s="58" t="s">
        <v>822</v>
      </c>
      <c r="C4" s="46"/>
      <c r="D4" s="46"/>
    </row>
    <row r="5" spans="2:6" ht="6.75" customHeight="1" x14ac:dyDescent="0.2">
      <c r="B5" s="7"/>
      <c r="C5" s="46"/>
      <c r="D5" s="46"/>
    </row>
    <row r="6" spans="2:6" ht="17.25" customHeight="1" x14ac:dyDescent="0.25">
      <c r="B6" s="30" t="s">
        <v>813</v>
      </c>
      <c r="C6" s="808"/>
      <c r="D6" s="820">
        <v>0.68547058100000002</v>
      </c>
    </row>
    <row r="7" spans="2:6" ht="17.25" customHeight="1" x14ac:dyDescent="0.2">
      <c r="B7" s="30" t="s">
        <v>814</v>
      </c>
      <c r="C7" s="808"/>
      <c r="D7" s="744">
        <v>8</v>
      </c>
    </row>
    <row r="8" spans="2:6" ht="17.25" customHeight="1" x14ac:dyDescent="0.2">
      <c r="B8" s="30" t="s">
        <v>810</v>
      </c>
      <c r="C8" s="808"/>
      <c r="D8" s="744">
        <v>11</v>
      </c>
      <c r="F8" s="819"/>
    </row>
    <row r="9" spans="2:6" ht="17.25" customHeight="1" x14ac:dyDescent="0.2">
      <c r="B9" s="30" t="s">
        <v>811</v>
      </c>
      <c r="C9" s="808"/>
      <c r="D9" s="744">
        <v>1</v>
      </c>
      <c r="F9" s="817" t="s">
        <v>820</v>
      </c>
    </row>
    <row r="10" spans="2:6" ht="17.25" customHeight="1" x14ac:dyDescent="0.2">
      <c r="B10" s="37" t="s">
        <v>812</v>
      </c>
      <c r="C10" s="810"/>
      <c r="D10" s="811">
        <v>3</v>
      </c>
      <c r="F10" s="748" t="s">
        <v>907</v>
      </c>
    </row>
    <row r="11" spans="2:6" x14ac:dyDescent="0.2">
      <c r="B11" s="883" t="s">
        <v>109</v>
      </c>
      <c r="C11" s="884"/>
      <c r="D11" s="821"/>
      <c r="F11" s="749" t="s">
        <v>908</v>
      </c>
    </row>
    <row r="12" spans="2:6" ht="28.5" customHeight="1" x14ac:dyDescent="0.2">
      <c r="B12" s="886" t="str">
        <f>" Inversi fungsi kerapatan probabilitas beta kumulatif untuk parameter di atas adalah "&amp;TEXT(D11,"0,000")</f>
        <v xml:space="preserve"> Inversi fungsi kerapatan probabilitas beta kumulatif untuk parameter di atas adalah 0,000</v>
      </c>
      <c r="C12" s="886"/>
      <c r="D12" s="886"/>
    </row>
    <row r="13" spans="2:6" ht="19.5" customHeight="1" x14ac:dyDescent="0.2">
      <c r="B13" s="6"/>
      <c r="C13" s="46"/>
      <c r="D13" s="46"/>
    </row>
    <row r="14" spans="2:6" x14ac:dyDescent="0.2">
      <c r="B14" s="6"/>
      <c r="C14" s="46"/>
      <c r="D14" s="46"/>
    </row>
    <row r="15" spans="2:6" x14ac:dyDescent="0.2">
      <c r="B15" s="6"/>
      <c r="C15" s="46"/>
      <c r="D15" s="46"/>
    </row>
  </sheetData>
  <mergeCells count="3">
    <mergeCell ref="B3:D3"/>
    <mergeCell ref="B11:C11"/>
    <mergeCell ref="B12:D12"/>
  </mergeCell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2034" r:id="rId4" name="Scroll Bar 2">
              <controlPr defaultSize="0" autoPict="0">
                <anchor moveWithCells="1">
                  <from>
                    <xdr:col>2</xdr:col>
                    <xdr:colOff>1409700</xdr:colOff>
                    <xdr:row>6</xdr:row>
                    <xdr:rowOff>19050</xdr:rowOff>
                  </from>
                  <to>
                    <xdr:col>2</xdr:col>
                    <xdr:colOff>1895475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35" r:id="rId5" name="Scroll Bar 3">
              <controlPr defaultSize="0" autoPict="0">
                <anchor moveWithCells="1">
                  <from>
                    <xdr:col>2</xdr:col>
                    <xdr:colOff>1409700</xdr:colOff>
                    <xdr:row>7</xdr:row>
                    <xdr:rowOff>19050</xdr:rowOff>
                  </from>
                  <to>
                    <xdr:col>2</xdr:col>
                    <xdr:colOff>1895475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37" r:id="rId6" name="Scroll Bar 5">
              <controlPr defaultSize="0" autoPict="0">
                <anchor moveWithCells="1">
                  <from>
                    <xdr:col>2</xdr:col>
                    <xdr:colOff>1409700</xdr:colOff>
                    <xdr:row>8</xdr:row>
                    <xdr:rowOff>19050</xdr:rowOff>
                  </from>
                  <to>
                    <xdr:col>2</xdr:col>
                    <xdr:colOff>1895475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38" r:id="rId7" name="Scroll Bar 6">
              <controlPr defaultSize="0" autoPict="0">
                <anchor moveWithCells="1">
                  <from>
                    <xdr:col>2</xdr:col>
                    <xdr:colOff>1409700</xdr:colOff>
                    <xdr:row>9</xdr:row>
                    <xdr:rowOff>19050</xdr:rowOff>
                  </from>
                  <to>
                    <xdr:col>2</xdr:col>
                    <xdr:colOff>1895475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3"/>
  <sheetViews>
    <sheetView showGridLines="0" workbookViewId="0">
      <selection activeCell="D22" sqref="D22"/>
    </sheetView>
  </sheetViews>
  <sheetFormatPr defaultRowHeight="15" x14ac:dyDescent="0.2"/>
  <cols>
    <col min="1" max="1" width="5.85546875" style="194" customWidth="1"/>
    <col min="2" max="2" width="29" style="194" customWidth="1"/>
    <col min="3" max="3" width="9.85546875" style="194" customWidth="1"/>
    <col min="4" max="4" width="15.140625" style="194" customWidth="1"/>
    <col min="5" max="5" width="27.28515625" style="194" customWidth="1"/>
    <col min="6" max="6" width="5.85546875" style="194" customWidth="1"/>
    <col min="7" max="7" width="8.42578125" style="194" customWidth="1"/>
    <col min="8" max="8" width="7.28515625" style="194" customWidth="1"/>
    <col min="9" max="9" width="6" style="194" customWidth="1"/>
    <col min="10" max="10" width="4" style="194" customWidth="1"/>
    <col min="11" max="16384" width="9.140625" style="194"/>
  </cols>
  <sheetData>
    <row r="1" spans="2:7" ht="19.5" customHeight="1" x14ac:dyDescent="0.2"/>
    <row r="2" spans="2:7" ht="18.75" x14ac:dyDescent="0.2">
      <c r="B2" s="217" t="s">
        <v>305</v>
      </c>
    </row>
    <row r="3" spans="2:7" ht="18" customHeight="1" x14ac:dyDescent="0.2">
      <c r="B3" s="956" t="s">
        <v>532</v>
      </c>
      <c r="C3" s="956"/>
      <c r="D3" s="956"/>
    </row>
    <row r="4" spans="2:7" x14ac:dyDescent="0.2">
      <c r="B4" s="7" t="s">
        <v>533</v>
      </c>
    </row>
    <row r="5" spans="2:7" ht="6.75" customHeight="1" x14ac:dyDescent="0.2">
      <c r="B5" s="6"/>
      <c r="E5" s="414"/>
    </row>
    <row r="6" spans="2:7" x14ac:dyDescent="0.2">
      <c r="B6" s="286" t="s">
        <v>310</v>
      </c>
      <c r="C6" s="402" t="s">
        <v>47</v>
      </c>
      <c r="D6" s="405" t="s">
        <v>311</v>
      </c>
      <c r="E6" s="415"/>
      <c r="F6" s="196"/>
      <c r="G6" s="196"/>
    </row>
    <row r="7" spans="2:7" x14ac:dyDescent="0.2">
      <c r="B7" s="403"/>
      <c r="C7" s="211">
        <v>1</v>
      </c>
      <c r="D7" s="408">
        <v>2</v>
      </c>
      <c r="E7" s="415"/>
      <c r="F7" s="196"/>
      <c r="G7" s="196"/>
    </row>
    <row r="8" spans="2:7" x14ac:dyDescent="0.2">
      <c r="B8" s="196"/>
      <c r="C8" s="213">
        <v>2</v>
      </c>
      <c r="D8" s="409">
        <v>3</v>
      </c>
      <c r="E8" s="415"/>
      <c r="F8" s="196"/>
      <c r="G8" s="196"/>
    </row>
    <row r="9" spans="2:7" x14ac:dyDescent="0.2">
      <c r="B9" s="196"/>
      <c r="C9" s="213">
        <v>3</v>
      </c>
      <c r="D9" s="409">
        <v>4</v>
      </c>
      <c r="E9" s="415"/>
      <c r="F9" s="196"/>
      <c r="G9" s="196"/>
    </row>
    <row r="10" spans="2:7" x14ac:dyDescent="0.2">
      <c r="B10" s="196"/>
      <c r="C10" s="213">
        <v>4</v>
      </c>
      <c r="D10" s="409">
        <v>5</v>
      </c>
      <c r="E10" s="415"/>
      <c r="F10" s="196"/>
      <c r="G10" s="196"/>
    </row>
    <row r="11" spans="2:7" x14ac:dyDescent="0.2">
      <c r="B11" s="196"/>
      <c r="C11" s="213">
        <v>5</v>
      </c>
      <c r="D11" s="409">
        <v>3</v>
      </c>
      <c r="E11" s="415"/>
      <c r="F11" s="196"/>
      <c r="G11" s="196"/>
    </row>
    <row r="12" spans="2:7" x14ac:dyDescent="0.2">
      <c r="B12" s="196"/>
      <c r="C12" s="213">
        <v>6</v>
      </c>
      <c r="D12" s="409">
        <v>2</v>
      </c>
      <c r="E12" s="415"/>
      <c r="F12" s="196"/>
      <c r="G12" s="196"/>
    </row>
    <row r="13" spans="2:7" x14ac:dyDescent="0.2">
      <c r="B13" s="196"/>
      <c r="C13" s="213">
        <v>7</v>
      </c>
      <c r="D13" s="409">
        <v>2</v>
      </c>
      <c r="E13" s="415"/>
      <c r="F13" s="196"/>
      <c r="G13" s="196"/>
    </row>
    <row r="14" spans="2:7" x14ac:dyDescent="0.2">
      <c r="B14" s="196"/>
      <c r="C14" s="213">
        <v>8</v>
      </c>
      <c r="D14" s="409">
        <v>1</v>
      </c>
      <c r="E14" s="415"/>
      <c r="F14" s="196"/>
      <c r="G14" s="196"/>
    </row>
    <row r="15" spans="2:7" x14ac:dyDescent="0.2">
      <c r="B15" s="196"/>
      <c r="C15" s="213">
        <v>9</v>
      </c>
      <c r="D15" s="409">
        <v>1</v>
      </c>
      <c r="E15" s="415"/>
      <c r="F15" s="196"/>
      <c r="G15" s="196"/>
    </row>
    <row r="16" spans="2:7" x14ac:dyDescent="0.2">
      <c r="B16" s="196"/>
      <c r="C16" s="213">
        <v>10</v>
      </c>
      <c r="D16" s="409">
        <v>2</v>
      </c>
      <c r="E16" s="415"/>
      <c r="F16" s="196"/>
      <c r="G16" s="196"/>
    </row>
    <row r="17" spans="2:7" x14ac:dyDescent="0.2">
      <c r="B17" s="196"/>
      <c r="C17" s="213">
        <v>11</v>
      </c>
      <c r="D17" s="409">
        <v>3</v>
      </c>
      <c r="E17" s="415"/>
      <c r="F17" s="196"/>
      <c r="G17" s="196"/>
    </row>
    <row r="18" spans="2:7" x14ac:dyDescent="0.2">
      <c r="B18" s="404"/>
      <c r="C18" s="215">
        <v>12</v>
      </c>
      <c r="D18" s="410">
        <v>4</v>
      </c>
      <c r="E18" s="415"/>
      <c r="F18" s="196"/>
      <c r="G18" s="196"/>
    </row>
    <row r="19" spans="2:7" x14ac:dyDescent="0.2">
      <c r="B19" s="417" t="s">
        <v>296</v>
      </c>
      <c r="C19" s="401"/>
      <c r="D19" s="418">
        <f>COUNT(D7:D18)</f>
        <v>12</v>
      </c>
      <c r="E19" s="416">
        <v>40</v>
      </c>
    </row>
    <row r="20" spans="2:7" x14ac:dyDescent="0.2">
      <c r="B20" s="417" t="s">
        <v>307</v>
      </c>
      <c r="C20" s="401"/>
      <c r="D20" s="412">
        <f>AVERAGE(D7:D18)</f>
        <v>2.6666666666666665</v>
      </c>
    </row>
    <row r="21" spans="2:7" x14ac:dyDescent="0.2">
      <c r="B21" s="454" t="s">
        <v>308</v>
      </c>
      <c r="C21" s="455"/>
      <c r="D21" s="804">
        <f>STDEV(D7:D18)</f>
        <v>1.2309149097933274</v>
      </c>
    </row>
    <row r="22" spans="2:7" x14ac:dyDescent="0.2">
      <c r="B22" s="975" t="s">
        <v>109</v>
      </c>
      <c r="C22" s="976"/>
      <c r="D22" s="803"/>
      <c r="E22" s="419" t="s">
        <v>977</v>
      </c>
    </row>
    <row r="23" spans="2:7" ht="19.5" customHeight="1" x14ac:dyDescent="0.2"/>
  </sheetData>
  <mergeCells count="2">
    <mergeCell ref="B3:D3"/>
    <mergeCell ref="B22:C22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7041" r:id="rId4" name="Scroll Bar 1">
              <controlPr defaultSize="0" autoPict="0">
                <anchor moveWithCells="1">
                  <from>
                    <xdr:col>2</xdr:col>
                    <xdr:colOff>85725</xdr:colOff>
                    <xdr:row>18</xdr:row>
                    <xdr:rowOff>19050</xdr:rowOff>
                  </from>
                  <to>
                    <xdr:col>2</xdr:col>
                    <xdr:colOff>571500</xdr:colOff>
                    <xdr:row>18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M23"/>
  <sheetViews>
    <sheetView showGridLines="0" workbookViewId="0">
      <selection activeCell="L14" activeCellId="3" sqref="F10 F14 L10 L14"/>
    </sheetView>
  </sheetViews>
  <sheetFormatPr defaultRowHeight="15" customHeight="1" x14ac:dyDescent="0.2"/>
  <cols>
    <col min="1" max="1" width="5.85546875" style="1" customWidth="1"/>
    <col min="2" max="2" width="1" style="1" customWidth="1"/>
    <col min="3" max="3" width="10.42578125" style="1" customWidth="1"/>
    <col min="4" max="4" width="6.28515625" style="1" customWidth="1"/>
    <col min="5" max="5" width="1" style="1" customWidth="1"/>
    <col min="6" max="6" width="13.140625" style="1" customWidth="1"/>
    <col min="7" max="7" width="18.7109375" style="1" customWidth="1"/>
    <col min="8" max="8" width="1" style="1" customWidth="1"/>
    <col min="9" max="9" width="10.85546875" style="1" customWidth="1"/>
    <col min="10" max="10" width="6.28515625" style="1" customWidth="1"/>
    <col min="11" max="11" width="1" style="1" customWidth="1"/>
    <col min="12" max="12" width="13.140625" style="1" customWidth="1"/>
    <col min="13" max="13" width="14.28515625" style="1" customWidth="1"/>
    <col min="14" max="14" width="5.85546875" style="1" customWidth="1"/>
    <col min="15" max="16384" width="9.140625" style="1"/>
  </cols>
  <sheetData>
    <row r="1" spans="2:13" ht="19.5" customHeight="1" x14ac:dyDescent="0.2"/>
    <row r="2" spans="2:13" ht="15" customHeight="1" x14ac:dyDescent="0.3">
      <c r="B2" s="98" t="s">
        <v>134</v>
      </c>
    </row>
    <row r="3" spans="2:13" ht="18" customHeight="1" x14ac:dyDescent="0.2">
      <c r="B3" s="942" t="s">
        <v>539</v>
      </c>
      <c r="C3" s="942"/>
      <c r="D3" s="942"/>
      <c r="E3" s="942"/>
      <c r="F3" s="942"/>
      <c r="H3" s="39"/>
      <c r="I3" s="902" t="s">
        <v>538</v>
      </c>
      <c r="J3" s="902"/>
      <c r="K3" s="902"/>
      <c r="L3" s="902"/>
    </row>
    <row r="4" spans="2:13" ht="15" customHeight="1" x14ac:dyDescent="0.2">
      <c r="B4" s="7" t="s">
        <v>534</v>
      </c>
    </row>
    <row r="5" spans="2:13" ht="15" customHeight="1" x14ac:dyDescent="0.2">
      <c r="B5" s="8" t="s">
        <v>535</v>
      </c>
    </row>
    <row r="6" spans="2:13" ht="15" customHeight="1" x14ac:dyDescent="0.2">
      <c r="B6" s="7" t="s">
        <v>537</v>
      </c>
    </row>
    <row r="7" spans="2:13" ht="15" customHeight="1" x14ac:dyDescent="0.2">
      <c r="B7" s="8" t="s">
        <v>536</v>
      </c>
    </row>
    <row r="8" spans="2:13" ht="6.75" customHeight="1" x14ac:dyDescent="0.2">
      <c r="B8" s="74"/>
    </row>
    <row r="9" spans="2:13" ht="15" customHeight="1" x14ac:dyDescent="0.2">
      <c r="B9" s="428"/>
      <c r="C9" s="277" t="s">
        <v>219</v>
      </c>
      <c r="D9" s="36"/>
      <c r="E9" s="429"/>
      <c r="F9" s="430" t="s">
        <v>50</v>
      </c>
      <c r="G9" s="36"/>
      <c r="H9" s="428"/>
      <c r="I9" s="277" t="s">
        <v>219</v>
      </c>
      <c r="J9" s="36"/>
      <c r="K9" s="431"/>
      <c r="L9" s="430" t="s">
        <v>50</v>
      </c>
    </row>
    <row r="10" spans="2:13" x14ac:dyDescent="0.2">
      <c r="B10" s="427">
        <f>IF(C10=TRUE,1,C10)</f>
        <v>0.1</v>
      </c>
      <c r="C10" s="424">
        <v>0.1</v>
      </c>
      <c r="D10" s="36"/>
      <c r="E10" s="167"/>
      <c r="F10" s="426"/>
      <c r="G10" s="113" t="s">
        <v>978</v>
      </c>
      <c r="H10" s="167">
        <f>IF(I10=FALSE,0,I10)</f>
        <v>-0.1</v>
      </c>
      <c r="I10" s="424">
        <v>-0.1</v>
      </c>
      <c r="J10" s="36"/>
      <c r="K10" s="167"/>
      <c r="L10" s="426"/>
      <c r="M10" s="41" t="s">
        <v>980</v>
      </c>
    </row>
    <row r="11" spans="2:13" x14ac:dyDescent="0.2">
      <c r="B11" s="427">
        <f t="shared" ref="B11:B22" si="0">IF(C11=TRUE,1,C11)</f>
        <v>0.85</v>
      </c>
      <c r="C11" s="424">
        <v>0.85</v>
      </c>
      <c r="D11" s="36"/>
      <c r="E11" s="36"/>
      <c r="F11" s="420"/>
      <c r="G11" s="36"/>
      <c r="H11" s="167">
        <f t="shared" ref="H11:H22" si="1">IF(I11=FALSE,0,I11)</f>
        <v>-0.85</v>
      </c>
      <c r="I11" s="424">
        <v>-0.85</v>
      </c>
      <c r="J11" s="36"/>
      <c r="K11" s="36"/>
      <c r="L11" s="420"/>
    </row>
    <row r="12" spans="2:13" x14ac:dyDescent="0.2">
      <c r="B12" s="427">
        <f t="shared" si="0"/>
        <v>0.41</v>
      </c>
      <c r="C12" s="424">
        <v>0.41</v>
      </c>
      <c r="D12" s="36"/>
      <c r="E12" s="36"/>
      <c r="F12" s="36"/>
      <c r="G12" s="36"/>
      <c r="H12" s="167">
        <f t="shared" si="1"/>
        <v>-0.41</v>
      </c>
      <c r="I12" s="424">
        <v>-0.41</v>
      </c>
      <c r="J12" s="36"/>
      <c r="K12" s="36"/>
      <c r="L12" s="36"/>
    </row>
    <row r="13" spans="2:13" x14ac:dyDescent="0.2">
      <c r="B13" s="427">
        <f t="shared" si="0"/>
        <v>0.47</v>
      </c>
      <c r="C13" s="424">
        <v>0.47</v>
      </c>
      <c r="D13" s="36"/>
      <c r="E13" s="425"/>
      <c r="F13" s="423" t="s">
        <v>51</v>
      </c>
      <c r="G13" s="36"/>
      <c r="H13" s="167">
        <f t="shared" si="1"/>
        <v>-0.47</v>
      </c>
      <c r="I13" s="424">
        <v>-0.47</v>
      </c>
      <c r="J13" s="36"/>
      <c r="K13" s="425"/>
      <c r="L13" s="423" t="s">
        <v>51</v>
      </c>
    </row>
    <row r="14" spans="2:13" x14ac:dyDescent="0.2">
      <c r="B14" s="427">
        <f t="shared" si="0"/>
        <v>0.8</v>
      </c>
      <c r="C14" s="424">
        <v>0.8</v>
      </c>
      <c r="D14" s="36"/>
      <c r="E14" s="178"/>
      <c r="F14" s="445"/>
      <c r="G14" s="113" t="s">
        <v>979</v>
      </c>
      <c r="H14" s="167">
        <f t="shared" si="1"/>
        <v>-0.8</v>
      </c>
      <c r="I14" s="424">
        <v>-0.8</v>
      </c>
      <c r="J14" s="36"/>
      <c r="K14" s="36"/>
      <c r="L14" s="426"/>
      <c r="M14" s="41" t="s">
        <v>981</v>
      </c>
    </row>
    <row r="15" spans="2:13" x14ac:dyDescent="0.2">
      <c r="B15" s="427">
        <f t="shared" si="0"/>
        <v>0.7</v>
      </c>
      <c r="C15" s="424">
        <v>0.7</v>
      </c>
      <c r="D15" s="36"/>
      <c r="E15" s="36"/>
      <c r="F15" s="421"/>
      <c r="G15" s="36"/>
      <c r="H15" s="167">
        <f t="shared" si="1"/>
        <v>-0.7</v>
      </c>
      <c r="I15" s="424">
        <v>-0.7</v>
      </c>
      <c r="J15" s="36"/>
      <c r="K15" s="36"/>
      <c r="L15" s="422"/>
    </row>
    <row r="16" spans="2:13" x14ac:dyDescent="0.2">
      <c r="B16" s="427">
        <f t="shared" si="0"/>
        <v>0.78</v>
      </c>
      <c r="C16" s="424">
        <v>0.78</v>
      </c>
      <c r="D16" s="36"/>
      <c r="E16" s="36"/>
      <c r="F16" s="422"/>
      <c r="G16" s="36"/>
      <c r="H16" s="167">
        <f t="shared" si="1"/>
        <v>-0.78</v>
      </c>
      <c r="I16" s="424">
        <v>-0.78</v>
      </c>
      <c r="J16" s="36"/>
      <c r="K16" s="36"/>
      <c r="L16" s="422"/>
    </row>
    <row r="17" spans="2:12" x14ac:dyDescent="0.2">
      <c r="B17" s="427">
        <f t="shared" si="0"/>
        <v>0.7</v>
      </c>
      <c r="C17" s="424">
        <v>0.7</v>
      </c>
      <c r="D17" s="36"/>
      <c r="E17" s="36"/>
      <c r="F17" s="378"/>
      <c r="G17" s="36"/>
      <c r="H17" s="167">
        <f t="shared" si="1"/>
        <v>-0.7</v>
      </c>
      <c r="I17" s="424">
        <v>-0.7</v>
      </c>
      <c r="J17" s="36"/>
      <c r="K17" s="36"/>
      <c r="L17" s="378"/>
    </row>
    <row r="18" spans="2:12" x14ac:dyDescent="0.2">
      <c r="B18" s="427">
        <f t="shared" si="0"/>
        <v>0.99</v>
      </c>
      <c r="C18" s="424">
        <v>0.99</v>
      </c>
      <c r="D18" s="36"/>
      <c r="E18" s="36"/>
      <c r="F18" s="36"/>
      <c r="G18" s="36"/>
      <c r="H18" s="167">
        <f t="shared" si="1"/>
        <v>-0.99</v>
      </c>
      <c r="I18" s="424">
        <v>-0.99</v>
      </c>
      <c r="J18" s="36"/>
      <c r="K18" s="36"/>
      <c r="L18" s="36"/>
    </row>
    <row r="19" spans="2:12" x14ac:dyDescent="0.2">
      <c r="B19" s="427">
        <f t="shared" si="0"/>
        <v>7.0000000000000007E-2</v>
      </c>
      <c r="C19" s="424">
        <v>7.0000000000000007E-2</v>
      </c>
      <c r="D19" s="36"/>
      <c r="E19" s="36"/>
      <c r="F19" s="36"/>
      <c r="G19" s="36"/>
      <c r="H19" s="167">
        <f t="shared" si="1"/>
        <v>-7.0000000000000007E-2</v>
      </c>
      <c r="I19" s="424">
        <v>-7.0000000000000007E-2</v>
      </c>
      <c r="J19" s="36"/>
      <c r="K19" s="36"/>
      <c r="L19" s="36"/>
    </row>
    <row r="20" spans="2:12" x14ac:dyDescent="0.2">
      <c r="B20" s="427">
        <f t="shared" si="0"/>
        <v>1</v>
      </c>
      <c r="C20" s="424" t="b">
        <v>1</v>
      </c>
      <c r="D20" s="36"/>
      <c r="E20" s="36"/>
      <c r="F20" s="36"/>
      <c r="G20" s="36"/>
      <c r="H20" s="167">
        <f t="shared" si="1"/>
        <v>0</v>
      </c>
      <c r="I20" s="424" t="b">
        <v>0</v>
      </c>
      <c r="J20" s="36"/>
      <c r="K20" s="36"/>
      <c r="L20" s="36"/>
    </row>
    <row r="21" spans="2:12" x14ac:dyDescent="0.2">
      <c r="B21" s="427">
        <f t="shared" si="0"/>
        <v>0.75</v>
      </c>
      <c r="C21" s="424">
        <v>0.75</v>
      </c>
      <c r="D21" s="36"/>
      <c r="E21" s="36"/>
      <c r="F21" s="36"/>
      <c r="G21" s="36"/>
      <c r="H21" s="167">
        <f t="shared" si="1"/>
        <v>-0.75</v>
      </c>
      <c r="I21" s="424">
        <v>-0.75</v>
      </c>
      <c r="J21" s="36"/>
      <c r="K21" s="36"/>
      <c r="L21" s="36"/>
    </row>
    <row r="22" spans="2:12" x14ac:dyDescent="0.2">
      <c r="B22" s="427">
        <f t="shared" si="0"/>
        <v>0</v>
      </c>
      <c r="C22" s="424">
        <v>0</v>
      </c>
      <c r="D22" s="36"/>
      <c r="E22" s="36"/>
      <c r="F22" s="36"/>
      <c r="G22" s="36"/>
      <c r="H22" s="167">
        <f t="shared" si="1"/>
        <v>-0.01</v>
      </c>
      <c r="I22" s="424">
        <v>-0.01</v>
      </c>
      <c r="J22" s="36"/>
      <c r="K22" s="36"/>
      <c r="L22" s="36"/>
    </row>
    <row r="23" spans="2:12" ht="19.5" customHeight="1" x14ac:dyDescent="0.2">
      <c r="C23" s="36"/>
      <c r="D23" s="36"/>
      <c r="E23" s="36"/>
      <c r="F23" s="36"/>
      <c r="G23" s="36"/>
      <c r="H23" s="36"/>
      <c r="I23" s="36"/>
      <c r="J23" s="36"/>
      <c r="K23" s="36"/>
      <c r="L23" s="36"/>
    </row>
  </sheetData>
  <mergeCells count="2">
    <mergeCell ref="I3:L3"/>
    <mergeCell ref="B3:F3"/>
  </mergeCells>
  <phoneticPr fontId="7" type="noConversion"/>
  <conditionalFormatting sqref="B10:B22">
    <cfRule type="cellIs" dxfId="11" priority="3" operator="equal">
      <formula>$F$14</formula>
    </cfRule>
    <cfRule type="cellIs" dxfId="10" priority="4" operator="equal">
      <formula>$F$10</formula>
    </cfRule>
  </conditionalFormatting>
  <conditionalFormatting sqref="H10:H22">
    <cfRule type="cellIs" dxfId="9" priority="1" operator="equal">
      <formula>$L$14</formula>
    </cfRule>
    <cfRule type="cellIs" dxfId="8" priority="2" operator="equal">
      <formula>$L$10</formula>
    </cfRule>
  </conditionalFormatting>
  <pageMargins left="0.75" right="0.75" top="1" bottom="1" header="0.5" footer="0.5"/>
  <pageSetup orientation="portrait" horizontalDpi="360" verticalDpi="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"/>
  <sheetViews>
    <sheetView showGridLines="0" workbookViewId="0">
      <selection activeCell="L14" activeCellId="3" sqref="F10 F14 L10 L14"/>
    </sheetView>
  </sheetViews>
  <sheetFormatPr defaultRowHeight="15" customHeight="1" x14ac:dyDescent="0.2"/>
  <cols>
    <col min="1" max="1" width="5.85546875" style="1" customWidth="1"/>
    <col min="2" max="2" width="1" style="1" customWidth="1"/>
    <col min="3" max="3" width="10.42578125" style="1" customWidth="1"/>
    <col min="4" max="4" width="6.28515625" style="1" customWidth="1"/>
    <col min="5" max="5" width="1" style="1" customWidth="1"/>
    <col min="6" max="6" width="13.140625" style="1" customWidth="1"/>
    <col min="7" max="7" width="18.7109375" style="1" customWidth="1"/>
    <col min="8" max="8" width="1" style="1" customWidth="1"/>
    <col min="9" max="9" width="10.85546875" style="1" customWidth="1"/>
    <col min="10" max="10" width="6.28515625" style="1" customWidth="1"/>
    <col min="11" max="11" width="1" style="1" customWidth="1"/>
    <col min="12" max="12" width="13.140625" style="1" customWidth="1"/>
    <col min="13" max="13" width="14.28515625" style="1" customWidth="1"/>
    <col min="14" max="14" width="5.85546875" style="1" customWidth="1"/>
    <col min="15" max="16384" width="9.140625" style="1"/>
  </cols>
  <sheetData>
    <row r="1" spans="2:13" ht="19.5" customHeight="1" x14ac:dyDescent="0.2"/>
    <row r="2" spans="2:13" ht="15" customHeight="1" x14ac:dyDescent="0.3">
      <c r="B2" s="738" t="s">
        <v>704</v>
      </c>
    </row>
    <row r="3" spans="2:13" ht="18" customHeight="1" x14ac:dyDescent="0.2">
      <c r="B3" s="942" t="s">
        <v>544</v>
      </c>
      <c r="C3" s="942"/>
      <c r="D3" s="942"/>
      <c r="E3" s="942"/>
      <c r="F3" s="942"/>
      <c r="I3" s="902" t="s">
        <v>545</v>
      </c>
      <c r="J3" s="902"/>
      <c r="K3" s="902"/>
      <c r="L3" s="902"/>
    </row>
    <row r="4" spans="2:13" ht="15" customHeight="1" x14ac:dyDescent="0.2">
      <c r="B4" s="7" t="s">
        <v>546</v>
      </c>
    </row>
    <row r="5" spans="2:13" ht="15" customHeight="1" x14ac:dyDescent="0.2">
      <c r="B5" s="8" t="s">
        <v>535</v>
      </c>
    </row>
    <row r="6" spans="2:13" ht="15" customHeight="1" x14ac:dyDescent="0.2">
      <c r="B6" s="7" t="s">
        <v>547</v>
      </c>
    </row>
    <row r="7" spans="2:13" ht="15" customHeight="1" x14ac:dyDescent="0.2">
      <c r="B7" s="8" t="s">
        <v>536</v>
      </c>
    </row>
    <row r="8" spans="2:13" ht="6.75" customHeight="1" x14ac:dyDescent="0.2">
      <c r="B8" s="74"/>
    </row>
    <row r="9" spans="2:13" ht="15" customHeight="1" x14ac:dyDescent="0.2">
      <c r="B9" s="428"/>
      <c r="C9" s="277" t="s">
        <v>219</v>
      </c>
      <c r="D9" s="36"/>
      <c r="E9" s="429"/>
      <c r="F9" s="430" t="s">
        <v>53</v>
      </c>
      <c r="G9" s="36"/>
      <c r="H9" s="428"/>
      <c r="I9" s="277" t="s">
        <v>219</v>
      </c>
      <c r="J9" s="36"/>
      <c r="K9" s="431"/>
      <c r="L9" s="430" t="s">
        <v>53</v>
      </c>
    </row>
    <row r="10" spans="2:13" ht="15" customHeight="1" x14ac:dyDescent="0.2">
      <c r="B10" s="427">
        <f>IF(C10=TRUE,1,C10)</f>
        <v>15</v>
      </c>
      <c r="C10" s="424">
        <v>15</v>
      </c>
      <c r="D10" s="36"/>
      <c r="E10" s="167"/>
      <c r="F10" s="426"/>
      <c r="G10" s="444" t="s">
        <v>982</v>
      </c>
      <c r="H10" s="167">
        <f>IF(I10=FALSE,0,I10)</f>
        <v>15</v>
      </c>
      <c r="I10" s="424">
        <v>15</v>
      </c>
      <c r="J10" s="36"/>
      <c r="K10" s="167"/>
      <c r="L10" s="426"/>
      <c r="M10" s="344" t="s">
        <v>984</v>
      </c>
    </row>
    <row r="11" spans="2:13" ht="15" customHeight="1" x14ac:dyDescent="0.2">
      <c r="B11" s="427">
        <f t="shared" ref="B11:B22" si="0">IF(C11=TRUE,1,C11)</f>
        <v>27</v>
      </c>
      <c r="C11" s="424">
        <v>27</v>
      </c>
      <c r="D11" s="36"/>
      <c r="E11" s="36"/>
      <c r="F11" s="420"/>
      <c r="G11" s="36"/>
      <c r="H11" s="167">
        <f t="shared" ref="H11:H22" si="1">IF(I11=FALSE,0,I11)</f>
        <v>3.25</v>
      </c>
      <c r="I11" s="424">
        <v>3.25</v>
      </c>
      <c r="J11" s="36"/>
      <c r="K11" s="36"/>
      <c r="L11" s="420"/>
    </row>
    <row r="12" spans="2:13" x14ac:dyDescent="0.2">
      <c r="B12" s="427"/>
      <c r="C12" s="424"/>
      <c r="D12" s="36"/>
      <c r="E12" s="36"/>
      <c r="F12" s="36"/>
      <c r="G12" s="36"/>
      <c r="H12" s="167"/>
      <c r="I12" s="424"/>
      <c r="J12" s="36"/>
      <c r="K12" s="36"/>
      <c r="L12" s="36"/>
    </row>
    <row r="13" spans="2:13" x14ac:dyDescent="0.2">
      <c r="B13" s="427">
        <f t="shared" si="0"/>
        <v>10</v>
      </c>
      <c r="C13" s="424">
        <v>10</v>
      </c>
      <c r="D13" s="36"/>
      <c r="E13" s="425"/>
      <c r="F13" s="423" t="s">
        <v>54</v>
      </c>
      <c r="G13" s="36"/>
      <c r="H13" s="167">
        <f t="shared" si="1"/>
        <v>10</v>
      </c>
      <c r="I13" s="424">
        <v>10</v>
      </c>
      <c r="J13" s="36"/>
      <c r="K13" s="425"/>
      <c r="L13" s="423" t="s">
        <v>54</v>
      </c>
    </row>
    <row r="14" spans="2:13" x14ac:dyDescent="0.2">
      <c r="B14" s="427">
        <f t="shared" si="0"/>
        <v>8</v>
      </c>
      <c r="C14" s="424">
        <v>8</v>
      </c>
      <c r="D14" s="36"/>
      <c r="E14" s="178"/>
      <c r="F14" s="445"/>
      <c r="G14" s="444" t="s">
        <v>983</v>
      </c>
      <c r="H14" s="167">
        <f t="shared" si="1"/>
        <v>8</v>
      </c>
      <c r="I14" s="424">
        <v>8</v>
      </c>
      <c r="J14" s="36"/>
      <c r="K14" s="36"/>
      <c r="L14" s="426"/>
      <c r="M14" s="344" t="s">
        <v>985</v>
      </c>
    </row>
    <row r="15" spans="2:13" x14ac:dyDescent="0.2">
      <c r="B15" s="427">
        <f t="shared" si="0"/>
        <v>7</v>
      </c>
      <c r="C15" s="424">
        <v>7</v>
      </c>
      <c r="D15" s="36"/>
      <c r="E15" s="36"/>
      <c r="F15" s="421"/>
      <c r="G15" s="36"/>
      <c r="H15" s="167">
        <f t="shared" si="1"/>
        <v>7</v>
      </c>
      <c r="I15" s="424">
        <v>7</v>
      </c>
      <c r="J15" s="36"/>
      <c r="K15" s="36"/>
      <c r="L15" s="422"/>
    </row>
    <row r="16" spans="2:13" x14ac:dyDescent="0.2">
      <c r="B16" s="427">
        <f t="shared" si="0"/>
        <v>6</v>
      </c>
      <c r="C16" s="424">
        <v>6</v>
      </c>
      <c r="D16" s="36"/>
      <c r="E16" s="36"/>
      <c r="F16" s="422"/>
      <c r="G16" s="36"/>
      <c r="H16" s="167">
        <f t="shared" si="1"/>
        <v>6</v>
      </c>
      <c r="I16" s="424">
        <v>6</v>
      </c>
      <c r="J16" s="36"/>
      <c r="K16" s="36"/>
      <c r="L16" s="422"/>
    </row>
    <row r="17" spans="2:12" x14ac:dyDescent="0.2">
      <c r="B17" s="427">
        <f t="shared" si="0"/>
        <v>5</v>
      </c>
      <c r="C17" s="424">
        <v>5</v>
      </c>
      <c r="D17" s="36"/>
      <c r="E17" s="36"/>
      <c r="F17" s="378"/>
      <c r="G17" s="36"/>
      <c r="H17" s="167">
        <f t="shared" si="1"/>
        <v>5</v>
      </c>
      <c r="I17" s="424">
        <v>5</v>
      </c>
      <c r="J17" s="36"/>
      <c r="K17" s="36"/>
      <c r="L17" s="378"/>
    </row>
    <row r="18" spans="2:12" x14ac:dyDescent="0.2">
      <c r="B18" s="427">
        <f t="shared" si="0"/>
        <v>10.99</v>
      </c>
      <c r="C18" s="424">
        <v>10.99</v>
      </c>
      <c r="D18" s="36"/>
      <c r="E18" s="36"/>
      <c r="F18" s="36"/>
      <c r="G18" s="36"/>
      <c r="H18" s="167">
        <f t="shared" si="1"/>
        <v>10.99</v>
      </c>
      <c r="I18" s="424">
        <v>10.99</v>
      </c>
      <c r="J18" s="36"/>
      <c r="K18" s="36"/>
      <c r="L18" s="36"/>
    </row>
    <row r="19" spans="2:12" x14ac:dyDescent="0.2">
      <c r="B19" s="427">
        <f t="shared" si="0"/>
        <v>12</v>
      </c>
      <c r="C19" s="424">
        <v>12</v>
      </c>
      <c r="D19" s="36"/>
      <c r="E19" s="36"/>
      <c r="F19" s="36"/>
      <c r="G19" s="36"/>
      <c r="H19" s="167">
        <f t="shared" si="1"/>
        <v>12</v>
      </c>
      <c r="I19" s="424">
        <v>12</v>
      </c>
      <c r="J19" s="36"/>
      <c r="K19" s="36"/>
      <c r="L19" s="36"/>
    </row>
    <row r="20" spans="2:12" x14ac:dyDescent="0.2">
      <c r="B20" s="427">
        <f t="shared" si="0"/>
        <v>1</v>
      </c>
      <c r="C20" s="424" t="b">
        <v>1</v>
      </c>
      <c r="D20" s="36"/>
      <c r="E20" s="36"/>
      <c r="F20" s="36"/>
      <c r="G20" s="36"/>
      <c r="H20" s="167">
        <f t="shared" si="1"/>
        <v>0</v>
      </c>
      <c r="I20" s="424" t="b">
        <v>0</v>
      </c>
      <c r="J20" s="36"/>
      <c r="K20" s="36"/>
      <c r="L20" s="36"/>
    </row>
    <row r="21" spans="2:12" x14ac:dyDescent="0.2">
      <c r="B21" s="427">
        <f t="shared" si="0"/>
        <v>15</v>
      </c>
      <c r="C21" s="424">
        <v>15</v>
      </c>
      <c r="D21" s="36"/>
      <c r="E21" s="36"/>
      <c r="F21" s="36"/>
      <c r="G21" s="36"/>
      <c r="H21" s="167">
        <f t="shared" si="1"/>
        <v>15</v>
      </c>
      <c r="I21" s="424">
        <v>15</v>
      </c>
      <c r="J21" s="36"/>
      <c r="K21" s="36"/>
      <c r="L21" s="36"/>
    </row>
    <row r="22" spans="2:12" x14ac:dyDescent="0.2">
      <c r="B22" s="427">
        <f t="shared" si="0"/>
        <v>25.5</v>
      </c>
      <c r="C22" s="424">
        <v>25.5</v>
      </c>
      <c r="D22" s="36"/>
      <c r="E22" s="36"/>
      <c r="F22" s="36"/>
      <c r="G22" s="36"/>
      <c r="H22" s="167">
        <f t="shared" si="1"/>
        <v>25.5</v>
      </c>
      <c r="I22" s="424">
        <v>25.5</v>
      </c>
      <c r="J22" s="36"/>
      <c r="K22" s="36"/>
      <c r="L22" s="36"/>
    </row>
    <row r="23" spans="2:12" ht="19.5" customHeight="1" x14ac:dyDescent="0.2">
      <c r="C23" s="36"/>
      <c r="D23" s="36"/>
      <c r="E23" s="36"/>
      <c r="F23" s="36"/>
      <c r="G23" s="36"/>
      <c r="H23" s="36"/>
      <c r="I23" s="36"/>
      <c r="J23" s="36"/>
      <c r="K23" s="36"/>
      <c r="L23" s="36"/>
    </row>
  </sheetData>
  <mergeCells count="2">
    <mergeCell ref="B3:F3"/>
    <mergeCell ref="I3:L3"/>
  </mergeCells>
  <conditionalFormatting sqref="B10:B22">
    <cfRule type="cellIs" dxfId="7" priority="3" operator="equal">
      <formula>$F$14</formula>
    </cfRule>
    <cfRule type="cellIs" dxfId="6" priority="4" operator="equal">
      <formula>$F$10</formula>
    </cfRule>
  </conditionalFormatting>
  <conditionalFormatting sqref="H10:H22">
    <cfRule type="cellIs" dxfId="5" priority="1" operator="equal">
      <formula>$L$14</formula>
    </cfRule>
    <cfRule type="cellIs" dxfId="4" priority="2" operator="equal">
      <formula>$L$10</formula>
    </cfRule>
  </conditionalFormatting>
  <pageMargins left="0.75" right="0.75" top="1" bottom="1" header="0.5" footer="0.5"/>
  <pageSetup orientation="portrait" horizontalDpi="360" verticalDpi="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31"/>
  <sheetViews>
    <sheetView showGridLines="0" workbookViewId="0">
      <selection activeCell="G12" sqref="G12"/>
    </sheetView>
  </sheetViews>
  <sheetFormatPr defaultRowHeight="15" x14ac:dyDescent="0.2"/>
  <cols>
    <col min="1" max="1" width="5.7109375" style="6" customWidth="1"/>
    <col min="2" max="2" width="13.7109375" style="6" customWidth="1"/>
    <col min="3" max="3" width="10" style="6" customWidth="1"/>
    <col min="4" max="4" width="11.85546875" style="6" bestFit="1" customWidth="1"/>
    <col min="5" max="5" width="4.42578125" style="6" customWidth="1"/>
    <col min="6" max="6" width="17.7109375" style="6" customWidth="1"/>
    <col min="7" max="7" width="13" style="6" customWidth="1"/>
    <col min="8" max="10" width="9.140625" style="6"/>
    <col min="11" max="11" width="12" style="6" customWidth="1"/>
    <col min="12" max="12" width="5.7109375" style="6" customWidth="1"/>
    <col min="13" max="16384" width="9.140625" style="6"/>
  </cols>
  <sheetData>
    <row r="1" spans="2:8" ht="19.5" customHeight="1" x14ac:dyDescent="0.2"/>
    <row r="2" spans="2:8" ht="18.75" x14ac:dyDescent="0.2">
      <c r="B2" s="830" t="s">
        <v>871</v>
      </c>
    </row>
    <row r="3" spans="2:8" ht="6.75" customHeight="1" x14ac:dyDescent="0.2"/>
    <row r="4" spans="2:8" ht="17.25" customHeight="1" x14ac:dyDescent="0.2">
      <c r="B4" s="878" t="s">
        <v>869</v>
      </c>
      <c r="C4" s="878"/>
      <c r="D4" s="878"/>
      <c r="E4" s="878"/>
      <c r="F4" s="878"/>
      <c r="G4" s="878"/>
    </row>
    <row r="5" spans="2:8" x14ac:dyDescent="0.2">
      <c r="B5" s="7" t="s">
        <v>874</v>
      </c>
    </row>
    <row r="6" spans="2:8" ht="6.75" customHeight="1" x14ac:dyDescent="0.2"/>
    <row r="7" spans="2:8" ht="17.25" customHeight="1" x14ac:dyDescent="0.2">
      <c r="B7" s="878" t="s">
        <v>870</v>
      </c>
      <c r="C7" s="878"/>
      <c r="D7" s="878"/>
      <c r="E7" s="878"/>
      <c r="F7" s="878"/>
      <c r="G7" s="878"/>
    </row>
    <row r="8" spans="2:8" x14ac:dyDescent="0.2">
      <c r="B8" s="7" t="s">
        <v>875</v>
      </c>
    </row>
    <row r="9" spans="2:8" ht="6.75" customHeight="1" x14ac:dyDescent="0.2"/>
    <row r="10" spans="2:8" x14ac:dyDescent="0.2">
      <c r="B10" s="829" t="s">
        <v>856</v>
      </c>
      <c r="C10" s="381" t="s">
        <v>857</v>
      </c>
      <c r="D10" s="829" t="s">
        <v>868</v>
      </c>
      <c r="F10" s="186" t="s">
        <v>862</v>
      </c>
    </row>
    <row r="11" spans="2:8" ht="16.5" customHeight="1" x14ac:dyDescent="0.2">
      <c r="B11" s="449" t="s">
        <v>858</v>
      </c>
      <c r="C11" s="856" t="s">
        <v>860</v>
      </c>
      <c r="D11" s="855">
        <v>11950000</v>
      </c>
      <c r="E11" s="192">
        <v>4</v>
      </c>
      <c r="F11" s="37" t="s">
        <v>856</v>
      </c>
      <c r="G11" s="849" t="str">
        <f>IF(E11=1,"Honda",IF(E11=2,"Yamaha",IF(E11=3,"Suzuki","Kawasaki")))</f>
        <v>Kawasaki</v>
      </c>
      <c r="H11" s="854" t="s">
        <v>872</v>
      </c>
    </row>
    <row r="12" spans="2:8" ht="17.25" customHeight="1" x14ac:dyDescent="0.2">
      <c r="B12" s="449" t="s">
        <v>859</v>
      </c>
      <c r="C12" s="856" t="s">
        <v>861</v>
      </c>
      <c r="D12" s="855">
        <v>11750000</v>
      </c>
      <c r="E12" s="192">
        <v>1</v>
      </c>
      <c r="F12" s="848" t="s">
        <v>865</v>
      </c>
      <c r="G12" s="850"/>
      <c r="H12" s="185" t="s">
        <v>986</v>
      </c>
    </row>
    <row r="13" spans="2:8" x14ac:dyDescent="0.2">
      <c r="B13" s="449" t="s">
        <v>863</v>
      </c>
      <c r="C13" s="856" t="s">
        <v>861</v>
      </c>
      <c r="D13" s="855">
        <v>13500000</v>
      </c>
      <c r="E13" s="192"/>
      <c r="F13" s="848" t="s">
        <v>866</v>
      </c>
      <c r="G13" s="851"/>
      <c r="H13" s="852" t="s">
        <v>987</v>
      </c>
    </row>
    <row r="14" spans="2:8" ht="15" customHeight="1" x14ac:dyDescent="0.2">
      <c r="B14" s="449" t="s">
        <v>864</v>
      </c>
      <c r="C14" s="856" t="s">
        <v>861</v>
      </c>
      <c r="D14" s="855">
        <v>20950000</v>
      </c>
      <c r="E14" s="192"/>
    </row>
    <row r="15" spans="2:8" x14ac:dyDescent="0.2">
      <c r="B15" s="449" t="s">
        <v>858</v>
      </c>
      <c r="C15" s="856" t="s">
        <v>861</v>
      </c>
      <c r="D15" s="855">
        <v>21750000</v>
      </c>
      <c r="E15" s="192"/>
      <c r="F15" s="186" t="s">
        <v>862</v>
      </c>
    </row>
    <row r="16" spans="2:8" ht="16.5" customHeight="1" x14ac:dyDescent="0.2">
      <c r="B16" s="449" t="s">
        <v>864</v>
      </c>
      <c r="C16" s="856" t="s">
        <v>860</v>
      </c>
      <c r="D16" s="855">
        <v>21425000</v>
      </c>
      <c r="E16" s="192">
        <v>1</v>
      </c>
      <c r="F16" s="35" t="s">
        <v>856</v>
      </c>
      <c r="G16" s="758" t="str">
        <f>IF(E16=1,"Honda",IF(E16=2,"Yamaha",IF(E16=3,"Suzuki","Kawasaki")))</f>
        <v>Honda</v>
      </c>
      <c r="H16" s="854" t="s">
        <v>872</v>
      </c>
    </row>
    <row r="17" spans="2:8" ht="16.5" customHeight="1" x14ac:dyDescent="0.2">
      <c r="B17" s="449" t="s">
        <v>858</v>
      </c>
      <c r="C17" s="856" t="s">
        <v>861</v>
      </c>
      <c r="D17" s="855">
        <v>21850000</v>
      </c>
      <c r="E17" s="192">
        <v>2</v>
      </c>
      <c r="F17" s="37" t="s">
        <v>857</v>
      </c>
      <c r="G17" s="849" t="str">
        <f>IF(E17=1,"Merah","Hitam")</f>
        <v>Hitam</v>
      </c>
      <c r="H17" s="854" t="s">
        <v>873</v>
      </c>
    </row>
    <row r="18" spans="2:8" x14ac:dyDescent="0.2">
      <c r="B18" s="449" t="s">
        <v>863</v>
      </c>
      <c r="C18" s="856" t="s">
        <v>861</v>
      </c>
      <c r="D18" s="855">
        <v>12650000</v>
      </c>
      <c r="E18" s="853"/>
      <c r="F18" s="848" t="s">
        <v>865</v>
      </c>
      <c r="G18" s="850"/>
      <c r="H18" s="185" t="s">
        <v>988</v>
      </c>
    </row>
    <row r="19" spans="2:8" x14ac:dyDescent="0.2">
      <c r="B19" s="449" t="s">
        <v>859</v>
      </c>
      <c r="C19" s="856" t="s">
        <v>860</v>
      </c>
      <c r="D19" s="855">
        <v>12150000</v>
      </c>
      <c r="E19" s="853"/>
      <c r="F19" s="848" t="s">
        <v>866</v>
      </c>
      <c r="G19" s="851"/>
      <c r="H19" s="852" t="s">
        <v>989</v>
      </c>
    </row>
    <row r="20" spans="2:8" x14ac:dyDescent="0.2">
      <c r="B20" s="449" t="s">
        <v>863</v>
      </c>
      <c r="C20" s="856" t="s">
        <v>860</v>
      </c>
      <c r="D20" s="855">
        <v>11950000</v>
      </c>
    </row>
    <row r="21" spans="2:8" x14ac:dyDescent="0.2">
      <c r="B21" s="449" t="s">
        <v>858</v>
      </c>
      <c r="C21" s="856" t="s">
        <v>860</v>
      </c>
      <c r="D21" s="855">
        <v>14250000</v>
      </c>
    </row>
    <row r="22" spans="2:8" x14ac:dyDescent="0.2">
      <c r="B22" s="449" t="s">
        <v>864</v>
      </c>
      <c r="C22" s="856" t="s">
        <v>861</v>
      </c>
      <c r="D22" s="855">
        <v>22875000</v>
      </c>
    </row>
    <row r="23" spans="2:8" x14ac:dyDescent="0.2">
      <c r="B23" s="449" t="s">
        <v>858</v>
      </c>
      <c r="C23" s="856" t="s">
        <v>861</v>
      </c>
      <c r="D23" s="855">
        <v>24795000</v>
      </c>
    </row>
    <row r="24" spans="2:8" x14ac:dyDescent="0.2">
      <c r="B24" s="449" t="s">
        <v>867</v>
      </c>
      <c r="C24" s="856" t="s">
        <v>860</v>
      </c>
      <c r="D24" s="855">
        <v>11985000</v>
      </c>
    </row>
    <row r="25" spans="2:8" x14ac:dyDescent="0.2">
      <c r="B25" s="449" t="s">
        <v>859</v>
      </c>
      <c r="C25" s="856" t="s">
        <v>860</v>
      </c>
      <c r="D25" s="855">
        <v>14785000</v>
      </c>
    </row>
    <row r="26" spans="2:8" x14ac:dyDescent="0.2">
      <c r="B26" s="449" t="s">
        <v>863</v>
      </c>
      <c r="C26" s="856" t="s">
        <v>860</v>
      </c>
      <c r="D26" s="855">
        <v>11975000</v>
      </c>
    </row>
    <row r="27" spans="2:8" x14ac:dyDescent="0.2">
      <c r="B27" s="449" t="s">
        <v>863</v>
      </c>
      <c r="C27" s="856" t="s">
        <v>861</v>
      </c>
      <c r="D27" s="855">
        <v>21450000</v>
      </c>
    </row>
    <row r="28" spans="2:8" x14ac:dyDescent="0.2">
      <c r="B28" s="449" t="s">
        <v>859</v>
      </c>
      <c r="C28" s="856" t="s">
        <v>861</v>
      </c>
      <c r="D28" s="855">
        <v>22150000</v>
      </c>
    </row>
    <row r="29" spans="2:8" x14ac:dyDescent="0.2">
      <c r="B29" s="449" t="s">
        <v>863</v>
      </c>
      <c r="C29" s="856" t="s">
        <v>860</v>
      </c>
      <c r="D29" s="855">
        <v>11875000</v>
      </c>
    </row>
    <row r="30" spans="2:8" x14ac:dyDescent="0.2">
      <c r="B30" s="449" t="s">
        <v>864</v>
      </c>
      <c r="C30" s="856" t="s">
        <v>860</v>
      </c>
      <c r="D30" s="855">
        <v>24500000</v>
      </c>
    </row>
    <row r="31" spans="2:8" ht="19.5" customHeight="1" x14ac:dyDescent="0.2"/>
  </sheetData>
  <mergeCells count="2">
    <mergeCell ref="B4:G4"/>
    <mergeCell ref="B7:G7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9539" r:id="rId3" name="Scroll Bar 3">
              <controlPr defaultSize="0" autoPict="0">
                <anchor moveWithCells="1">
                  <from>
                    <xdr:col>5</xdr:col>
                    <xdr:colOff>581025</xdr:colOff>
                    <xdr:row>10</xdr:row>
                    <xdr:rowOff>19050</xdr:rowOff>
                  </from>
                  <to>
                    <xdr:col>5</xdr:col>
                    <xdr:colOff>1066800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542" r:id="rId4" name="Scroll Bar 6">
              <controlPr defaultSize="0" autoPict="0">
                <anchor moveWithCells="1">
                  <from>
                    <xdr:col>5</xdr:col>
                    <xdr:colOff>581025</xdr:colOff>
                    <xdr:row>16</xdr:row>
                    <xdr:rowOff>19050</xdr:rowOff>
                  </from>
                  <to>
                    <xdr:col>5</xdr:col>
                    <xdr:colOff>1066800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543" r:id="rId5" name="Scroll Bar 7">
              <controlPr defaultSize="0" autoPict="0">
                <anchor moveWithCells="1">
                  <from>
                    <xdr:col>5</xdr:col>
                    <xdr:colOff>581025</xdr:colOff>
                    <xdr:row>15</xdr:row>
                    <xdr:rowOff>28575</xdr:rowOff>
                  </from>
                  <to>
                    <xdr:col>5</xdr:col>
                    <xdr:colOff>1066800</xdr:colOff>
                    <xdr:row>15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showGridLines="0" workbookViewId="0">
      <selection activeCell="E23" sqref="E23"/>
    </sheetView>
  </sheetViews>
  <sheetFormatPr defaultRowHeight="15" x14ac:dyDescent="0.2"/>
  <cols>
    <col min="1" max="1" width="5.85546875" style="238" customWidth="1"/>
    <col min="2" max="2" width="5.7109375" style="238" customWidth="1"/>
    <col min="3" max="3" width="0.85546875" style="238" customWidth="1"/>
    <col min="4" max="4" width="13.5703125" style="238" customWidth="1"/>
    <col min="5" max="5" width="11" style="238" customWidth="1"/>
    <col min="6" max="6" width="3.5703125" style="238" customWidth="1"/>
    <col min="7" max="7" width="13.85546875" style="238" customWidth="1"/>
    <col min="8" max="8" width="11.85546875" style="238" customWidth="1"/>
    <col min="9" max="9" width="3.85546875" style="238" customWidth="1"/>
    <col min="10" max="10" width="5.42578125" style="238" customWidth="1"/>
    <col min="11" max="11" width="0.7109375" style="238" customWidth="1"/>
    <col min="12" max="12" width="9.85546875" style="238" customWidth="1"/>
    <col min="13" max="13" width="5.85546875" style="238" customWidth="1"/>
    <col min="14" max="21" width="9" style="238" customWidth="1"/>
    <col min="22" max="16384" width="9.140625" style="238"/>
  </cols>
  <sheetData>
    <row r="1" spans="2:12" ht="18" customHeight="1" x14ac:dyDescent="0.2"/>
    <row r="2" spans="2:12" ht="18.75" x14ac:dyDescent="0.2">
      <c r="B2" s="297" t="s">
        <v>52</v>
      </c>
      <c r="C2" s="297"/>
      <c r="D2" s="297"/>
    </row>
    <row r="3" spans="2:12" ht="18" customHeight="1" x14ac:dyDescent="0.2">
      <c r="B3" s="961" t="s">
        <v>543</v>
      </c>
      <c r="C3" s="961"/>
      <c r="D3" s="961"/>
      <c r="E3" s="961"/>
      <c r="F3" s="961"/>
      <c r="G3" s="961"/>
    </row>
    <row r="4" spans="2:12" ht="18.75" x14ac:dyDescent="0.2">
      <c r="B4" s="7" t="s">
        <v>542</v>
      </c>
      <c r="C4" s="297"/>
      <c r="D4" s="297"/>
    </row>
    <row r="5" spans="2:12" ht="6.75" customHeight="1" x14ac:dyDescent="0.2">
      <c r="B5" s="297"/>
      <c r="C5" s="297"/>
      <c r="D5" s="297"/>
    </row>
    <row r="6" spans="2:12" x14ac:dyDescent="0.2">
      <c r="B6" s="969" t="s">
        <v>47</v>
      </c>
      <c r="C6" s="970" t="s">
        <v>258</v>
      </c>
      <c r="D6" s="971"/>
      <c r="E6" s="972"/>
      <c r="G6" s="441" t="s">
        <v>540</v>
      </c>
      <c r="H6" s="432">
        <f>MEDIAN(E8:E22)</f>
        <v>17580</v>
      </c>
      <c r="J6" s="300" t="s">
        <v>541</v>
      </c>
    </row>
    <row r="7" spans="2:12" x14ac:dyDescent="0.2">
      <c r="B7" s="969"/>
      <c r="C7" s="973" t="s">
        <v>264</v>
      </c>
      <c r="D7" s="969"/>
      <c r="E7" s="369" t="s">
        <v>259</v>
      </c>
      <c r="G7" s="433"/>
      <c r="H7" s="434" t="str">
        <f ca="1">_xlfn.FORMULATEXT(H6)</f>
        <v>=MEDIAN(E8:E22)</v>
      </c>
      <c r="I7" s="368"/>
      <c r="J7" s="443" t="s">
        <v>47</v>
      </c>
      <c r="K7" s="442" t="s">
        <v>243</v>
      </c>
      <c r="L7" s="442"/>
    </row>
    <row r="8" spans="2:12" x14ac:dyDescent="0.2">
      <c r="B8" s="354">
        <v>1</v>
      </c>
      <c r="C8" s="355">
        <f>E8</f>
        <v>34750</v>
      </c>
      <c r="D8" s="356" t="s">
        <v>12</v>
      </c>
      <c r="E8" s="357">
        <v>34750</v>
      </c>
      <c r="G8" s="313"/>
      <c r="J8" s="435">
        <v>1</v>
      </c>
      <c r="K8" s="436"/>
      <c r="L8" s="437">
        <v>8575</v>
      </c>
    </row>
    <row r="9" spans="2:12" x14ac:dyDescent="0.2">
      <c r="B9" s="358">
        <v>2</v>
      </c>
      <c r="C9" s="355">
        <f t="shared" ref="C9:C22" si="0">E9</f>
        <v>18950</v>
      </c>
      <c r="D9" s="359" t="s">
        <v>14</v>
      </c>
      <c r="E9" s="360">
        <v>18950</v>
      </c>
      <c r="J9" s="435">
        <v>2</v>
      </c>
      <c r="K9" s="436"/>
      <c r="L9" s="438">
        <v>9580</v>
      </c>
    </row>
    <row r="10" spans="2:12" x14ac:dyDescent="0.2">
      <c r="B10" s="358">
        <v>3</v>
      </c>
      <c r="C10" s="355">
        <f t="shared" si="0"/>
        <v>17580</v>
      </c>
      <c r="D10" s="359" t="s">
        <v>21</v>
      </c>
      <c r="E10" s="360">
        <v>17580</v>
      </c>
      <c r="J10" s="435">
        <v>3</v>
      </c>
      <c r="K10" s="436"/>
      <c r="L10" s="438">
        <v>11250</v>
      </c>
    </row>
    <row r="11" spans="2:12" x14ac:dyDescent="0.2">
      <c r="B11" s="358">
        <v>4</v>
      </c>
      <c r="C11" s="355">
        <f t="shared" si="0"/>
        <v>22450</v>
      </c>
      <c r="D11" s="359" t="s">
        <v>23</v>
      </c>
      <c r="E11" s="360">
        <v>22450</v>
      </c>
      <c r="G11" s="361"/>
      <c r="J11" s="435">
        <v>4</v>
      </c>
      <c r="K11" s="436"/>
      <c r="L11" s="439">
        <v>12560</v>
      </c>
    </row>
    <row r="12" spans="2:12" x14ac:dyDescent="0.2">
      <c r="B12" s="358">
        <v>5</v>
      </c>
      <c r="C12" s="355">
        <f t="shared" si="0"/>
        <v>16750</v>
      </c>
      <c r="D12" s="359" t="s">
        <v>29</v>
      </c>
      <c r="E12" s="360">
        <v>16750</v>
      </c>
      <c r="J12" s="435">
        <v>5</v>
      </c>
      <c r="K12" s="436"/>
      <c r="L12" s="438">
        <v>16570</v>
      </c>
    </row>
    <row r="13" spans="2:12" x14ac:dyDescent="0.2">
      <c r="B13" s="358">
        <v>6</v>
      </c>
      <c r="C13" s="355">
        <f t="shared" si="0"/>
        <v>21890</v>
      </c>
      <c r="D13" s="359" t="s">
        <v>83</v>
      </c>
      <c r="E13" s="360">
        <v>21890</v>
      </c>
      <c r="J13" s="435">
        <v>6</v>
      </c>
      <c r="K13" s="436"/>
      <c r="L13" s="438">
        <v>16750</v>
      </c>
    </row>
    <row r="14" spans="2:12" x14ac:dyDescent="0.2">
      <c r="B14" s="358">
        <v>7</v>
      </c>
      <c r="C14" s="355">
        <f t="shared" si="0"/>
        <v>16998</v>
      </c>
      <c r="D14" s="359" t="s">
        <v>28</v>
      </c>
      <c r="E14" s="360">
        <v>16998</v>
      </c>
      <c r="J14" s="435">
        <v>7</v>
      </c>
      <c r="K14" s="436"/>
      <c r="L14" s="438">
        <v>16998</v>
      </c>
    </row>
    <row r="15" spans="2:12" x14ac:dyDescent="0.2">
      <c r="B15" s="358">
        <v>8</v>
      </c>
      <c r="C15" s="355">
        <f t="shared" si="0"/>
        <v>18750</v>
      </c>
      <c r="D15" s="359" t="s">
        <v>58</v>
      </c>
      <c r="E15" s="360">
        <v>18750</v>
      </c>
      <c r="J15" s="435">
        <v>8</v>
      </c>
      <c r="K15" s="315"/>
      <c r="L15" s="438">
        <v>17580</v>
      </c>
    </row>
    <row r="16" spans="2:12" x14ac:dyDescent="0.2">
      <c r="B16" s="358">
        <v>9</v>
      </c>
      <c r="C16" s="355">
        <f t="shared" si="0"/>
        <v>22500</v>
      </c>
      <c r="D16" s="359" t="s">
        <v>85</v>
      </c>
      <c r="E16" s="360">
        <v>22500</v>
      </c>
      <c r="J16" s="435">
        <v>9</v>
      </c>
      <c r="K16" s="436"/>
      <c r="L16" s="438">
        <v>18750</v>
      </c>
    </row>
    <row r="17" spans="2:12" x14ac:dyDescent="0.2">
      <c r="B17" s="358">
        <v>10</v>
      </c>
      <c r="C17" s="355">
        <f t="shared" si="0"/>
        <v>16570</v>
      </c>
      <c r="D17" s="359" t="s">
        <v>149</v>
      </c>
      <c r="E17" s="360">
        <v>16570</v>
      </c>
      <c r="J17" s="435">
        <v>10</v>
      </c>
      <c r="K17" s="436"/>
      <c r="L17" s="438">
        <v>18950</v>
      </c>
    </row>
    <row r="18" spans="2:12" x14ac:dyDescent="0.2">
      <c r="B18" s="358">
        <v>11</v>
      </c>
      <c r="C18" s="355">
        <f t="shared" si="0"/>
        <v>12560</v>
      </c>
      <c r="D18" s="359" t="s">
        <v>150</v>
      </c>
      <c r="E18" s="362">
        <v>12560</v>
      </c>
      <c r="J18" s="435">
        <v>11</v>
      </c>
      <c r="K18" s="436"/>
      <c r="L18" s="438">
        <v>19257</v>
      </c>
    </row>
    <row r="19" spans="2:12" x14ac:dyDescent="0.2">
      <c r="B19" s="358">
        <v>12</v>
      </c>
      <c r="C19" s="355">
        <f t="shared" si="0"/>
        <v>11250</v>
      </c>
      <c r="D19" s="359" t="s">
        <v>56</v>
      </c>
      <c r="E19" s="360">
        <v>11250</v>
      </c>
      <c r="J19" s="435">
        <v>12</v>
      </c>
      <c r="K19" s="436"/>
      <c r="L19" s="438">
        <v>21890</v>
      </c>
    </row>
    <row r="20" spans="2:12" x14ac:dyDescent="0.2">
      <c r="B20" s="358">
        <v>13</v>
      </c>
      <c r="C20" s="355">
        <f t="shared" si="0"/>
        <v>19257</v>
      </c>
      <c r="D20" s="359" t="s">
        <v>30</v>
      </c>
      <c r="E20" s="360">
        <v>19257</v>
      </c>
      <c r="J20" s="435">
        <v>13</v>
      </c>
      <c r="K20" s="436"/>
      <c r="L20" s="438">
        <v>22450</v>
      </c>
    </row>
    <row r="21" spans="2:12" x14ac:dyDescent="0.2">
      <c r="B21" s="358">
        <v>14</v>
      </c>
      <c r="C21" s="355">
        <f t="shared" si="0"/>
        <v>8575</v>
      </c>
      <c r="D21" s="359" t="s">
        <v>511</v>
      </c>
      <c r="E21" s="360">
        <v>8575</v>
      </c>
      <c r="J21" s="435">
        <v>14</v>
      </c>
      <c r="K21" s="436"/>
      <c r="L21" s="438">
        <v>22500</v>
      </c>
    </row>
    <row r="22" spans="2:12" x14ac:dyDescent="0.2">
      <c r="B22" s="363">
        <v>15</v>
      </c>
      <c r="C22" s="364">
        <f t="shared" si="0"/>
        <v>9580</v>
      </c>
      <c r="D22" s="365" t="s">
        <v>169</v>
      </c>
      <c r="E22" s="366">
        <v>9580</v>
      </c>
      <c r="J22" s="435">
        <v>15</v>
      </c>
      <c r="K22" s="436"/>
      <c r="L22" s="440">
        <v>34750</v>
      </c>
    </row>
    <row r="23" spans="2:12" x14ac:dyDescent="0.2">
      <c r="B23" s="371"/>
      <c r="C23" s="371"/>
      <c r="D23" s="370" t="s">
        <v>91</v>
      </c>
      <c r="E23" s="367"/>
      <c r="F23" s="353" t="s">
        <v>990</v>
      </c>
    </row>
    <row r="24" spans="2:12" ht="19.5" customHeight="1" x14ac:dyDescent="0.2"/>
    <row r="29" spans="2:12" x14ac:dyDescent="0.2">
      <c r="D29" s="238" t="s">
        <v>263</v>
      </c>
    </row>
  </sheetData>
  <mergeCells count="4">
    <mergeCell ref="B6:B7"/>
    <mergeCell ref="C6:E6"/>
    <mergeCell ref="C7:D7"/>
    <mergeCell ref="B3:G3"/>
  </mergeCells>
  <conditionalFormatting sqref="C8:C22">
    <cfRule type="cellIs" dxfId="3" priority="1" operator="equal">
      <formula>$H$7</formula>
    </cfRule>
  </conditionalFormatting>
  <pageMargins left="0.75" right="0.75" top="1" bottom="1" header="0.5" footer="0.5"/>
  <pageSetup orientation="portrait" horizontalDpi="360" verticalDpi="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B1:Q25"/>
  <sheetViews>
    <sheetView showGridLines="0" zoomScale="93" zoomScaleNormal="93" workbookViewId="0">
      <selection activeCell="H7" sqref="H7"/>
    </sheetView>
  </sheetViews>
  <sheetFormatPr defaultRowHeight="15" customHeight="1" x14ac:dyDescent="0.2"/>
  <cols>
    <col min="1" max="1" width="5.85546875" style="1" customWidth="1"/>
    <col min="2" max="6" width="9.140625" style="1" customWidth="1"/>
    <col min="7" max="7" width="3.140625" style="1" customWidth="1"/>
    <col min="8" max="8" width="9.140625" style="1" customWidth="1"/>
    <col min="9" max="9" width="13.42578125" style="1" customWidth="1"/>
    <col min="10" max="10" width="10.85546875" style="1" customWidth="1"/>
    <col min="11" max="11" width="6" style="1" customWidth="1"/>
    <col min="12" max="12" width="10.85546875" style="1" customWidth="1"/>
    <col min="13" max="13" width="3.140625" style="1" customWidth="1"/>
    <col min="14" max="14" width="7.42578125" style="1" customWidth="1"/>
    <col min="15" max="15" width="18.5703125" style="1" customWidth="1"/>
    <col min="16" max="16" width="9.140625" style="1"/>
    <col min="17" max="17" width="22.7109375" style="1" customWidth="1"/>
    <col min="18" max="18" width="5.85546875" style="1" customWidth="1"/>
    <col min="19" max="16384" width="9.140625" style="1"/>
  </cols>
  <sheetData>
    <row r="1" spans="2:16" ht="19.5" customHeight="1" x14ac:dyDescent="0.2"/>
    <row r="2" spans="2:16" ht="16.5" customHeight="1" x14ac:dyDescent="0.2">
      <c r="B2" s="59" t="s">
        <v>133</v>
      </c>
    </row>
    <row r="3" spans="2:16" ht="18" customHeight="1" x14ac:dyDescent="0.2">
      <c r="B3" s="978" t="s">
        <v>551</v>
      </c>
      <c r="C3" s="978"/>
      <c r="D3" s="978"/>
      <c r="E3" s="978"/>
    </row>
    <row r="4" spans="2:16" ht="15" customHeight="1" x14ac:dyDescent="0.2">
      <c r="B4" s="7" t="s">
        <v>548</v>
      </c>
    </row>
    <row r="5" spans="2:16" ht="6.75" customHeight="1" x14ac:dyDescent="0.2">
      <c r="B5" s="74"/>
    </row>
    <row r="6" spans="2:16" s="446" customFormat="1" ht="15" customHeight="1" x14ac:dyDescent="0.2">
      <c r="B6" s="9" t="s">
        <v>549</v>
      </c>
      <c r="C6" s="977" t="s">
        <v>550</v>
      </c>
      <c r="D6" s="974"/>
      <c r="E6" s="974"/>
      <c r="F6" s="974"/>
      <c r="H6" s="9" t="s">
        <v>205</v>
      </c>
      <c r="J6" s="447" t="s">
        <v>242</v>
      </c>
      <c r="K6" s="447" t="s">
        <v>315</v>
      </c>
      <c r="L6" s="447" t="s">
        <v>242</v>
      </c>
      <c r="N6" s="451" t="s">
        <v>47</v>
      </c>
      <c r="O6" s="16" t="s">
        <v>242</v>
      </c>
      <c r="P6" s="452" t="s">
        <v>315</v>
      </c>
    </row>
    <row r="7" spans="2:16" s="446" customFormat="1" ht="15" customHeight="1" x14ac:dyDescent="0.2">
      <c r="B7" s="377">
        <v>8</v>
      </c>
      <c r="C7" s="448">
        <v>7</v>
      </c>
      <c r="D7" s="448">
        <v>6</v>
      </c>
      <c r="E7" s="448">
        <v>8</v>
      </c>
      <c r="F7" s="377">
        <v>7</v>
      </c>
      <c r="H7" s="450"/>
      <c r="J7" s="1" t="s">
        <v>14</v>
      </c>
      <c r="K7" s="345">
        <v>1</v>
      </c>
      <c r="L7" s="1" t="str">
        <f>J7</f>
        <v>Bandung</v>
      </c>
      <c r="M7" s="1"/>
      <c r="N7" s="233">
        <f>IF(O7="","",1)</f>
        <v>1</v>
      </c>
      <c r="O7" s="449" t="s">
        <v>12</v>
      </c>
      <c r="P7" s="233">
        <f t="shared" ref="P7:P21" si="0">IF(O7="","",VLOOKUP(O7,KOTA1,2))</f>
        <v>2</v>
      </c>
    </row>
    <row r="8" spans="2:16" s="446" customFormat="1" ht="15" customHeight="1" x14ac:dyDescent="0.2">
      <c r="B8" s="377">
        <v>5</v>
      </c>
      <c r="C8" s="448">
        <v>5</v>
      </c>
      <c r="D8" s="448">
        <v>7</v>
      </c>
      <c r="E8" s="448">
        <v>5</v>
      </c>
      <c r="F8" s="377">
        <v>5</v>
      </c>
      <c r="H8" s="41" t="s">
        <v>991</v>
      </c>
      <c r="J8" s="1" t="s">
        <v>12</v>
      </c>
      <c r="K8" s="345">
        <v>2</v>
      </c>
      <c r="L8" s="1" t="str">
        <f>J8</f>
        <v>Jakarta</v>
      </c>
      <c r="M8" s="1"/>
      <c r="N8" s="233">
        <f>IF(O8="","",N7+1)</f>
        <v>2</v>
      </c>
      <c r="O8" s="449" t="s">
        <v>14</v>
      </c>
      <c r="P8" s="233">
        <f t="shared" si="0"/>
        <v>1</v>
      </c>
    </row>
    <row r="9" spans="2:16" s="446" customFormat="1" ht="15" customHeight="1" x14ac:dyDescent="0.2">
      <c r="B9" s="377">
        <v>4</v>
      </c>
      <c r="C9" s="448">
        <v>4</v>
      </c>
      <c r="D9" s="448">
        <v>7</v>
      </c>
      <c r="E9" s="448">
        <v>4</v>
      </c>
      <c r="F9" s="377">
        <v>4</v>
      </c>
      <c r="J9" s="1" t="s">
        <v>21</v>
      </c>
      <c r="K9" s="345">
        <v>3</v>
      </c>
      <c r="L9" s="1" t="str">
        <f>J9</f>
        <v>Semarang</v>
      </c>
      <c r="M9" s="1"/>
      <c r="N9" s="233">
        <f t="shared" ref="N9:N21" si="1">IF(O9="","",N8+1)</f>
        <v>3</v>
      </c>
      <c r="O9" s="449" t="s">
        <v>316</v>
      </c>
      <c r="P9" s="233">
        <f t="shared" si="0"/>
        <v>5</v>
      </c>
    </row>
    <row r="10" spans="2:16" s="446" customFormat="1" ht="15" customHeight="1" x14ac:dyDescent="0.2">
      <c r="B10" s="377">
        <v>5</v>
      </c>
      <c r="C10" s="448">
        <v>4</v>
      </c>
      <c r="D10" s="448">
        <v>8</v>
      </c>
      <c r="E10" s="448">
        <v>1</v>
      </c>
      <c r="F10" s="377">
        <v>4</v>
      </c>
      <c r="J10" s="1" t="s">
        <v>23</v>
      </c>
      <c r="K10" s="345">
        <v>4</v>
      </c>
      <c r="L10" s="1" t="str">
        <f>J10</f>
        <v>Surabaya</v>
      </c>
      <c r="M10" s="1"/>
      <c r="N10" s="233">
        <f t="shared" si="1"/>
        <v>4</v>
      </c>
      <c r="O10" s="449" t="s">
        <v>316</v>
      </c>
      <c r="P10" s="233">
        <f t="shared" si="0"/>
        <v>5</v>
      </c>
    </row>
    <row r="11" spans="2:16" ht="15" customHeight="1" x14ac:dyDescent="0.2">
      <c r="B11" s="377">
        <v>7</v>
      </c>
      <c r="C11" s="448">
        <v>3</v>
      </c>
      <c r="D11" s="448">
        <v>3</v>
      </c>
      <c r="E11" s="448">
        <v>3</v>
      </c>
      <c r="F11" s="377">
        <v>3</v>
      </c>
      <c r="J11" s="1" t="s">
        <v>316</v>
      </c>
      <c r="K11" s="345">
        <v>5</v>
      </c>
      <c r="L11" s="1" t="str">
        <f>J11</f>
        <v>Yogyakarta</v>
      </c>
      <c r="N11" s="233">
        <f t="shared" si="1"/>
        <v>5</v>
      </c>
      <c r="O11" s="449" t="s">
        <v>12</v>
      </c>
      <c r="P11" s="233">
        <f t="shared" si="0"/>
        <v>2</v>
      </c>
    </row>
    <row r="12" spans="2:16" x14ac:dyDescent="0.2">
      <c r="B12" s="377">
        <v>3</v>
      </c>
      <c r="C12" s="448">
        <v>3</v>
      </c>
      <c r="D12" s="448">
        <v>2</v>
      </c>
      <c r="E12" s="448">
        <v>2</v>
      </c>
      <c r="F12" s="377">
        <v>3</v>
      </c>
      <c r="N12" s="233">
        <f t="shared" si="1"/>
        <v>6</v>
      </c>
      <c r="O12" s="449" t="s">
        <v>21</v>
      </c>
      <c r="P12" s="233">
        <f t="shared" si="0"/>
        <v>3</v>
      </c>
    </row>
    <row r="13" spans="2:16" x14ac:dyDescent="0.2">
      <c r="B13" s="167"/>
      <c r="C13" s="448">
        <v>3</v>
      </c>
      <c r="D13" s="448">
        <v>1</v>
      </c>
      <c r="E13" s="448">
        <v>3</v>
      </c>
      <c r="F13" s="377">
        <v>3</v>
      </c>
      <c r="N13" s="233">
        <f t="shared" si="1"/>
        <v>7</v>
      </c>
      <c r="O13" s="449" t="s">
        <v>12</v>
      </c>
      <c r="P13" s="233">
        <f t="shared" si="0"/>
        <v>2</v>
      </c>
    </row>
    <row r="14" spans="2:16" x14ac:dyDescent="0.2">
      <c r="B14" s="167"/>
      <c r="C14" s="448">
        <v>4</v>
      </c>
      <c r="D14" s="448">
        <v>4</v>
      </c>
      <c r="E14" s="448">
        <v>9</v>
      </c>
      <c r="F14" s="377">
        <v>4</v>
      </c>
      <c r="N14" s="233">
        <f t="shared" si="1"/>
        <v>8</v>
      </c>
      <c r="O14" s="449" t="s">
        <v>12</v>
      </c>
      <c r="P14" s="233">
        <f t="shared" si="0"/>
        <v>2</v>
      </c>
    </row>
    <row r="15" spans="2:16" x14ac:dyDescent="0.2">
      <c r="B15" s="167"/>
      <c r="C15" s="448">
        <v>4</v>
      </c>
      <c r="D15" s="448">
        <v>8</v>
      </c>
      <c r="E15" s="448">
        <v>4</v>
      </c>
      <c r="F15" s="377">
        <v>4</v>
      </c>
      <c r="N15" s="233">
        <f t="shared" si="1"/>
        <v>9</v>
      </c>
      <c r="O15" s="449" t="s">
        <v>316</v>
      </c>
      <c r="P15" s="233">
        <f t="shared" si="0"/>
        <v>5</v>
      </c>
    </row>
    <row r="16" spans="2:16" x14ac:dyDescent="0.2">
      <c r="B16" s="36"/>
      <c r="C16" s="36"/>
      <c r="N16" s="233">
        <f t="shared" si="1"/>
        <v>10</v>
      </c>
      <c r="O16" s="449" t="s">
        <v>12</v>
      </c>
      <c r="P16" s="233">
        <f t="shared" si="0"/>
        <v>2</v>
      </c>
    </row>
    <row r="17" spans="2:17" x14ac:dyDescent="0.2">
      <c r="B17" s="36"/>
      <c r="C17" s="36"/>
      <c r="N17" s="233">
        <f t="shared" si="1"/>
        <v>11</v>
      </c>
      <c r="O17" s="449" t="s">
        <v>21</v>
      </c>
      <c r="P17" s="233">
        <f t="shared" si="0"/>
        <v>3</v>
      </c>
    </row>
    <row r="18" spans="2:17" x14ac:dyDescent="0.2">
      <c r="B18" s="36"/>
      <c r="C18" s="36"/>
      <c r="N18" s="233">
        <f t="shared" si="1"/>
        <v>12</v>
      </c>
      <c r="O18" s="449" t="s">
        <v>23</v>
      </c>
      <c r="P18" s="233">
        <f t="shared" si="0"/>
        <v>4</v>
      </c>
    </row>
    <row r="19" spans="2:17" x14ac:dyDescent="0.2">
      <c r="N19" s="233">
        <f t="shared" si="1"/>
        <v>13</v>
      </c>
      <c r="O19" s="449" t="s">
        <v>21</v>
      </c>
      <c r="P19" s="233">
        <f t="shared" si="0"/>
        <v>3</v>
      </c>
    </row>
    <row r="20" spans="2:17" x14ac:dyDescent="0.2">
      <c r="N20" s="233">
        <f t="shared" si="1"/>
        <v>14</v>
      </c>
      <c r="O20" s="449" t="s">
        <v>12</v>
      </c>
      <c r="P20" s="233">
        <f t="shared" si="0"/>
        <v>2</v>
      </c>
    </row>
    <row r="21" spans="2:17" ht="15" customHeight="1" x14ac:dyDescent="0.2">
      <c r="N21" s="233">
        <f t="shared" si="1"/>
        <v>15</v>
      </c>
      <c r="O21" s="449" t="s">
        <v>14</v>
      </c>
      <c r="P21" s="233">
        <f t="shared" si="0"/>
        <v>1</v>
      </c>
    </row>
    <row r="23" spans="2:17" ht="15" customHeight="1" x14ac:dyDescent="0.2">
      <c r="N23" s="37" t="s">
        <v>317</v>
      </c>
      <c r="O23" s="37"/>
      <c r="P23" s="453">
        <f>MODE(P7:P21)</f>
        <v>2</v>
      </c>
      <c r="Q23" s="41" t="str">
        <f ca="1">_xlfn.FORMULATEXT(P23)</f>
        <v>=MODE(P7:P21)</v>
      </c>
    </row>
    <row r="24" spans="2:17" ht="15" customHeight="1" x14ac:dyDescent="0.2">
      <c r="N24" s="30" t="s">
        <v>318</v>
      </c>
      <c r="O24" s="30"/>
      <c r="P24" s="382" t="str">
        <f>VLOOKUP(P23,KOTA2,2)</f>
        <v>Jakarta</v>
      </c>
      <c r="Q24" s="41" t="str">
        <f ca="1">_xlfn.FORMULATEXT(P24)</f>
        <v>=VLOOKUP(P23;KOTA2;2)</v>
      </c>
    </row>
    <row r="25" spans="2:17" ht="19.5" customHeight="1" x14ac:dyDescent="0.2"/>
  </sheetData>
  <mergeCells count="2">
    <mergeCell ref="C6:F6"/>
    <mergeCell ref="B3:E3"/>
  </mergeCells>
  <phoneticPr fontId="7" type="noConversion"/>
  <conditionalFormatting sqref="N7:P21">
    <cfRule type="notContainsBlanks" dxfId="2" priority="3">
      <formula>LEN(TRIM(N7))&gt;0</formula>
    </cfRule>
  </conditionalFormatting>
  <dataValidations count="1">
    <dataValidation type="list" allowBlank="1" showInputMessage="1" showErrorMessage="1" sqref="O7:O21">
      <formula1>$J$7:$J$11</formula1>
    </dataValidation>
  </dataValidations>
  <pageMargins left="0.75" right="0.75" top="1" bottom="1" header="0.5" footer="0.5"/>
  <pageSetup orientation="portrait" horizontalDpi="360" verticalDpi="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1"/>
  <sheetViews>
    <sheetView workbookViewId="0">
      <selection activeCell="E9" sqref="E9"/>
    </sheetView>
  </sheetViews>
  <sheetFormatPr defaultRowHeight="15" x14ac:dyDescent="0.2"/>
  <cols>
    <col min="1" max="1" width="5.85546875" style="194" customWidth="1"/>
    <col min="2" max="3" width="15.28515625" style="194" customWidth="1"/>
    <col min="4" max="4" width="20" style="194" customWidth="1"/>
    <col min="5" max="5" width="15.140625" style="194" customWidth="1"/>
    <col min="6" max="6" width="5.85546875" style="194" customWidth="1"/>
    <col min="7" max="7" width="9.7109375" style="194" customWidth="1"/>
    <col min="8" max="16384" width="9.140625" style="194"/>
  </cols>
  <sheetData>
    <row r="1" spans="2:6" ht="19.5" customHeight="1" x14ac:dyDescent="0.2"/>
    <row r="2" spans="2:6" ht="18.75" x14ac:dyDescent="0.2">
      <c r="B2" s="217" t="s">
        <v>312</v>
      </c>
    </row>
    <row r="3" spans="2:6" ht="18" customHeight="1" x14ac:dyDescent="0.2">
      <c r="B3" s="956" t="s">
        <v>552</v>
      </c>
      <c r="C3" s="956"/>
      <c r="D3" s="956"/>
    </row>
    <row r="4" spans="2:6" x14ac:dyDescent="0.2">
      <c r="B4" s="7" t="s">
        <v>701</v>
      </c>
      <c r="C4" s="6"/>
    </row>
    <row r="5" spans="2:6" ht="6.75" customHeight="1" x14ac:dyDescent="0.2"/>
    <row r="6" spans="2:6" ht="17.25" customHeight="1" x14ac:dyDescent="0.2">
      <c r="B6" s="417" t="s">
        <v>553</v>
      </c>
      <c r="C6" s="417"/>
      <c r="D6" s="401"/>
      <c r="E6" s="406">
        <v>25</v>
      </c>
    </row>
    <row r="7" spans="2:6" ht="17.25" customHeight="1" x14ac:dyDescent="0.2">
      <c r="B7" s="417" t="s">
        <v>554</v>
      </c>
      <c r="C7" s="417"/>
      <c r="D7" s="401"/>
      <c r="E7" s="406">
        <v>8</v>
      </c>
    </row>
    <row r="8" spans="2:6" ht="17.25" customHeight="1" x14ac:dyDescent="0.2">
      <c r="B8" s="454" t="s">
        <v>555</v>
      </c>
      <c r="C8" s="454"/>
      <c r="D8" s="455"/>
      <c r="E8" s="407">
        <f>F8/100</f>
        <v>0.3</v>
      </c>
      <c r="F8" s="456">
        <v>30</v>
      </c>
    </row>
    <row r="9" spans="2:6" ht="17.25" customHeight="1" x14ac:dyDescent="0.2">
      <c r="B9" s="900" t="s">
        <v>556</v>
      </c>
      <c r="C9" s="900"/>
      <c r="D9" s="900"/>
      <c r="E9" s="457"/>
    </row>
    <row r="10" spans="2:6" x14ac:dyDescent="0.2">
      <c r="E10" s="296" t="s">
        <v>992</v>
      </c>
    </row>
    <row r="11" spans="2:6" ht="19.5" customHeight="1" x14ac:dyDescent="0.2"/>
  </sheetData>
  <mergeCells count="2">
    <mergeCell ref="B9:D9"/>
    <mergeCell ref="B3:D3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1137" r:id="rId4" name="Scroll Bar 1">
              <controlPr defaultSize="0" autoPict="0">
                <anchor moveWithCells="1">
                  <from>
                    <xdr:col>3</xdr:col>
                    <xdr:colOff>762000</xdr:colOff>
                    <xdr:row>5</xdr:row>
                    <xdr:rowOff>38100</xdr:rowOff>
                  </from>
                  <to>
                    <xdr:col>3</xdr:col>
                    <xdr:colOff>1247775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138" r:id="rId5" name="Scroll Bar 2">
              <controlPr defaultSize="0" autoPict="0">
                <anchor moveWithCells="1">
                  <from>
                    <xdr:col>3</xdr:col>
                    <xdr:colOff>762000</xdr:colOff>
                    <xdr:row>6</xdr:row>
                    <xdr:rowOff>19050</xdr:rowOff>
                  </from>
                  <to>
                    <xdr:col>3</xdr:col>
                    <xdr:colOff>1247775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139" r:id="rId6" name="Scroll Bar 3">
              <controlPr defaultSize="0" autoPict="0">
                <anchor moveWithCells="1">
                  <from>
                    <xdr:col>3</xdr:col>
                    <xdr:colOff>762000</xdr:colOff>
                    <xdr:row>7</xdr:row>
                    <xdr:rowOff>0</xdr:rowOff>
                  </from>
                  <to>
                    <xdr:col>3</xdr:col>
                    <xdr:colOff>1247775</xdr:colOff>
                    <xdr:row>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7"/>
  <sheetViews>
    <sheetView showGridLines="0" workbookViewId="0">
      <selection activeCell="G10" sqref="G10"/>
    </sheetView>
  </sheetViews>
  <sheetFormatPr defaultRowHeight="15" customHeight="1" x14ac:dyDescent="0.2"/>
  <cols>
    <col min="1" max="1" width="5.85546875" style="194" customWidth="1"/>
    <col min="2" max="2" width="11.7109375" style="194" customWidth="1"/>
    <col min="3" max="3" width="14" style="194" customWidth="1"/>
    <col min="4" max="4" width="4" style="194" customWidth="1"/>
    <col min="5" max="5" width="30" style="194" customWidth="1"/>
    <col min="6" max="6" width="10.140625" style="194" customWidth="1"/>
    <col min="7" max="7" width="12.42578125" style="194" customWidth="1"/>
    <col min="8" max="8" width="5.85546875" style="194" customWidth="1"/>
    <col min="9" max="16384" width="9.140625" style="194"/>
  </cols>
  <sheetData>
    <row r="1" spans="2:8" ht="19.5" customHeight="1" x14ac:dyDescent="0.2"/>
    <row r="2" spans="2:8" ht="18.75" customHeight="1" x14ac:dyDescent="0.2">
      <c r="B2" s="217" t="s">
        <v>313</v>
      </c>
    </row>
    <row r="3" spans="2:8" ht="18" customHeight="1" x14ac:dyDescent="0.2">
      <c r="B3" s="956" t="s">
        <v>558</v>
      </c>
      <c r="C3" s="956"/>
      <c r="D3" s="956"/>
      <c r="E3" s="956"/>
    </row>
    <row r="4" spans="2:8" ht="15" customHeight="1" x14ac:dyDescent="0.2">
      <c r="B4" s="7" t="s">
        <v>557</v>
      </c>
    </row>
    <row r="5" spans="2:8" ht="6.75" customHeight="1" x14ac:dyDescent="0.2">
      <c r="B5" s="197"/>
    </row>
    <row r="6" spans="2:8" ht="15" customHeight="1" x14ac:dyDescent="0.2">
      <c r="B6" s="199" t="s">
        <v>239</v>
      </c>
      <c r="C6" s="198" t="s">
        <v>319</v>
      </c>
      <c r="E6" s="417" t="s">
        <v>321</v>
      </c>
      <c r="F6" s="417"/>
      <c r="G6" s="461">
        <f>VLOOKUP(H6,DATA,2)</f>
        <v>2647</v>
      </c>
      <c r="H6" s="460">
        <v>13</v>
      </c>
    </row>
    <row r="7" spans="2:8" ht="15" customHeight="1" x14ac:dyDescent="0.2">
      <c r="B7" s="458">
        <v>1</v>
      </c>
      <c r="C7" s="459">
        <v>2578</v>
      </c>
      <c r="E7" s="417" t="s">
        <v>320</v>
      </c>
      <c r="F7" s="417"/>
      <c r="G7" s="461">
        <f>AVERAGE(C7:C26)</f>
        <v>2577.25</v>
      </c>
      <c r="H7" s="460"/>
    </row>
    <row r="8" spans="2:8" ht="15" customHeight="1" x14ac:dyDescent="0.2">
      <c r="B8" s="458">
        <v>2</v>
      </c>
      <c r="C8" s="459">
        <v>2648</v>
      </c>
      <c r="E8" s="417" t="s">
        <v>308</v>
      </c>
      <c r="F8" s="417"/>
      <c r="G8" s="462">
        <f>STDEV(C7:C26)</f>
        <v>57.50137298131969</v>
      </c>
      <c r="H8" s="460"/>
    </row>
    <row r="9" spans="2:8" ht="15" customHeight="1" x14ac:dyDescent="0.2">
      <c r="B9" s="458">
        <v>3</v>
      </c>
      <c r="C9" s="459">
        <v>2502</v>
      </c>
      <c r="E9" s="454" t="s">
        <v>322</v>
      </c>
      <c r="F9" s="454"/>
      <c r="G9" s="407" t="b">
        <f>IF(H9=1,TRUE,FALSE)</f>
        <v>0</v>
      </c>
      <c r="H9" s="460">
        <v>2</v>
      </c>
    </row>
    <row r="10" spans="2:8" ht="15" customHeight="1" x14ac:dyDescent="0.2">
      <c r="B10" s="458">
        <v>4</v>
      </c>
      <c r="C10" s="459">
        <v>2570</v>
      </c>
      <c r="E10" s="900" t="s">
        <v>559</v>
      </c>
      <c r="F10" s="890"/>
      <c r="G10" s="463"/>
    </row>
    <row r="11" spans="2:8" x14ac:dyDescent="0.2">
      <c r="B11" s="458">
        <v>5</v>
      </c>
      <c r="C11" s="459">
        <v>2627</v>
      </c>
      <c r="G11" s="296" t="s">
        <v>993</v>
      </c>
    </row>
    <row r="12" spans="2:8" x14ac:dyDescent="0.2">
      <c r="B12" s="458">
        <v>6</v>
      </c>
      <c r="C12" s="459">
        <v>2498</v>
      </c>
    </row>
    <row r="13" spans="2:8" x14ac:dyDescent="0.2">
      <c r="B13" s="458">
        <v>7</v>
      </c>
      <c r="C13" s="459">
        <v>2487</v>
      </c>
    </row>
    <row r="14" spans="2:8" x14ac:dyDescent="0.2">
      <c r="B14" s="458">
        <v>8</v>
      </c>
      <c r="C14" s="459">
        <v>2509</v>
      </c>
    </row>
    <row r="15" spans="2:8" x14ac:dyDescent="0.2">
      <c r="B15" s="458">
        <v>9</v>
      </c>
      <c r="C15" s="459">
        <v>2608</v>
      </c>
    </row>
    <row r="16" spans="2:8" x14ac:dyDescent="0.2">
      <c r="B16" s="458">
        <v>10</v>
      </c>
      <c r="C16" s="459">
        <v>2576</v>
      </c>
    </row>
    <row r="17" spans="2:3" x14ac:dyDescent="0.2">
      <c r="B17" s="458">
        <v>11</v>
      </c>
      <c r="C17" s="459">
        <v>2588</v>
      </c>
    </row>
    <row r="18" spans="2:3" x14ac:dyDescent="0.2">
      <c r="B18" s="458">
        <v>12</v>
      </c>
      <c r="C18" s="459">
        <v>2495</v>
      </c>
    </row>
    <row r="19" spans="2:3" x14ac:dyDescent="0.2">
      <c r="B19" s="458">
        <v>13</v>
      </c>
      <c r="C19" s="459">
        <v>2647</v>
      </c>
    </row>
    <row r="20" spans="2:3" x14ac:dyDescent="0.2">
      <c r="B20" s="458">
        <v>14</v>
      </c>
      <c r="C20" s="459">
        <v>2547</v>
      </c>
    </row>
    <row r="21" spans="2:3" x14ac:dyDescent="0.2">
      <c r="B21" s="458">
        <v>15</v>
      </c>
      <c r="C21" s="459">
        <v>2692</v>
      </c>
    </row>
    <row r="22" spans="2:3" x14ac:dyDescent="0.2">
      <c r="B22" s="458">
        <v>16</v>
      </c>
      <c r="C22" s="459">
        <v>2587</v>
      </c>
    </row>
    <row r="23" spans="2:3" x14ac:dyDescent="0.2">
      <c r="B23" s="458">
        <v>17</v>
      </c>
      <c r="C23" s="459">
        <v>2568</v>
      </c>
    </row>
    <row r="24" spans="2:3" x14ac:dyDescent="0.2">
      <c r="B24" s="458">
        <v>18</v>
      </c>
      <c r="C24" s="459">
        <v>2607</v>
      </c>
    </row>
    <row r="25" spans="2:3" x14ac:dyDescent="0.2">
      <c r="B25" s="458">
        <v>19</v>
      </c>
      <c r="C25" s="459">
        <v>2629</v>
      </c>
    </row>
    <row r="26" spans="2:3" x14ac:dyDescent="0.2">
      <c r="B26" s="458">
        <v>20</v>
      </c>
      <c r="C26" s="459">
        <v>2582</v>
      </c>
    </row>
    <row r="27" spans="2:3" ht="19.5" customHeight="1" x14ac:dyDescent="0.2"/>
  </sheetData>
  <mergeCells count="2">
    <mergeCell ref="B3:E3"/>
    <mergeCell ref="E10:F10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Scroll Bar 1">
              <controlPr defaultSize="0" autoPict="0">
                <anchor moveWithCells="1">
                  <from>
                    <xdr:col>5</xdr:col>
                    <xdr:colOff>66675</xdr:colOff>
                    <xdr:row>5</xdr:row>
                    <xdr:rowOff>28575</xdr:rowOff>
                  </from>
                  <to>
                    <xdr:col>5</xdr:col>
                    <xdr:colOff>552450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5" name="Scroll Bar 2">
              <controlPr defaultSize="0" autoPict="0">
                <anchor moveWithCells="1">
                  <from>
                    <xdr:col>5</xdr:col>
                    <xdr:colOff>76200</xdr:colOff>
                    <xdr:row>7</xdr:row>
                    <xdr:rowOff>180975</xdr:rowOff>
                  </from>
                  <to>
                    <xdr:col>5</xdr:col>
                    <xdr:colOff>561975</xdr:colOff>
                    <xdr:row>8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7"/>
  <sheetViews>
    <sheetView showGridLines="0" workbookViewId="0">
      <selection activeCell="G9" sqref="G9"/>
    </sheetView>
  </sheetViews>
  <sheetFormatPr defaultRowHeight="15" customHeight="1" x14ac:dyDescent="0.2"/>
  <cols>
    <col min="1" max="1" width="5.85546875" style="194" customWidth="1"/>
    <col min="2" max="2" width="11.7109375" style="194" customWidth="1"/>
    <col min="3" max="3" width="14" style="194" customWidth="1"/>
    <col min="4" max="4" width="4" style="194" customWidth="1"/>
    <col min="5" max="5" width="30" style="194" customWidth="1"/>
    <col min="6" max="6" width="10.140625" style="194" customWidth="1"/>
    <col min="7" max="7" width="12.42578125" style="194" customWidth="1"/>
    <col min="8" max="8" width="5.85546875" style="194" customWidth="1"/>
    <col min="9" max="16384" width="9.140625" style="194"/>
  </cols>
  <sheetData>
    <row r="1" spans="2:8" ht="19.5" customHeight="1" x14ac:dyDescent="0.2"/>
    <row r="2" spans="2:8" ht="18.75" customHeight="1" x14ac:dyDescent="0.2">
      <c r="B2" s="217" t="s">
        <v>314</v>
      </c>
    </row>
    <row r="3" spans="2:8" ht="18" customHeight="1" x14ac:dyDescent="0.2">
      <c r="B3" s="956" t="s">
        <v>561</v>
      </c>
      <c r="C3" s="956"/>
      <c r="D3" s="956"/>
      <c r="E3" s="956"/>
    </row>
    <row r="4" spans="2:8" ht="15" customHeight="1" x14ac:dyDescent="0.2">
      <c r="B4" s="7" t="s">
        <v>560</v>
      </c>
    </row>
    <row r="5" spans="2:8" ht="6.75" customHeight="1" x14ac:dyDescent="0.2">
      <c r="B5" s="197"/>
    </row>
    <row r="6" spans="2:8" ht="15" customHeight="1" x14ac:dyDescent="0.2">
      <c r="B6" s="199" t="s">
        <v>239</v>
      </c>
      <c r="C6" s="198" t="s">
        <v>319</v>
      </c>
      <c r="E6" s="417" t="s">
        <v>306</v>
      </c>
      <c r="F6" s="417"/>
      <c r="G6" s="472">
        <f>H6/100</f>
        <v>0.4</v>
      </c>
      <c r="H6" s="460">
        <v>40</v>
      </c>
    </row>
    <row r="7" spans="2:8" ht="15" customHeight="1" x14ac:dyDescent="0.2">
      <c r="B7" s="458">
        <v>1</v>
      </c>
      <c r="C7" s="459">
        <v>2578</v>
      </c>
      <c r="E7" s="417" t="s">
        <v>320</v>
      </c>
      <c r="F7" s="417"/>
      <c r="G7" s="461">
        <f>AVERAGE(C7:C26)</f>
        <v>2577.25</v>
      </c>
      <c r="H7" s="460"/>
    </row>
    <row r="8" spans="2:8" ht="15" customHeight="1" x14ac:dyDescent="0.2">
      <c r="B8" s="458">
        <v>2</v>
      </c>
      <c r="C8" s="459">
        <v>2648</v>
      </c>
      <c r="E8" s="454" t="s">
        <v>308</v>
      </c>
      <c r="F8" s="454"/>
      <c r="G8" s="474">
        <f>STDEV(C7:C26)</f>
        <v>57.50137298131969</v>
      </c>
      <c r="H8" s="460"/>
    </row>
    <row r="9" spans="2:8" ht="15" customHeight="1" x14ac:dyDescent="0.2">
      <c r="B9" s="458">
        <v>3</v>
      </c>
      <c r="C9" s="459">
        <v>2502</v>
      </c>
      <c r="E9" s="900" t="s">
        <v>559</v>
      </c>
      <c r="F9" s="890"/>
      <c r="G9" s="473"/>
      <c r="H9" s="460">
        <v>2</v>
      </c>
    </row>
    <row r="10" spans="2:8" x14ac:dyDescent="0.2">
      <c r="B10" s="458">
        <v>4</v>
      </c>
      <c r="C10" s="459">
        <v>2570</v>
      </c>
      <c r="G10" s="296" t="s">
        <v>994</v>
      </c>
    </row>
    <row r="11" spans="2:8" x14ac:dyDescent="0.2">
      <c r="B11" s="458">
        <v>5</v>
      </c>
      <c r="C11" s="459">
        <v>2627</v>
      </c>
      <c r="G11" s="296"/>
    </row>
    <row r="12" spans="2:8" x14ac:dyDescent="0.2">
      <c r="B12" s="458">
        <v>6</v>
      </c>
      <c r="C12" s="459">
        <v>2498</v>
      </c>
    </row>
    <row r="13" spans="2:8" x14ac:dyDescent="0.2">
      <c r="B13" s="458">
        <v>7</v>
      </c>
      <c r="C13" s="459">
        <v>2487</v>
      </c>
    </row>
    <row r="14" spans="2:8" x14ac:dyDescent="0.2">
      <c r="B14" s="458">
        <v>8</v>
      </c>
      <c r="C14" s="459">
        <v>2509</v>
      </c>
    </row>
    <row r="15" spans="2:8" x14ac:dyDescent="0.2">
      <c r="B15" s="458">
        <v>9</v>
      </c>
      <c r="C15" s="459">
        <v>2608</v>
      </c>
    </row>
    <row r="16" spans="2:8" x14ac:dyDescent="0.2">
      <c r="B16" s="458">
        <v>10</v>
      </c>
      <c r="C16" s="459">
        <v>2576</v>
      </c>
    </row>
    <row r="17" spans="2:3" x14ac:dyDescent="0.2">
      <c r="B17" s="458">
        <v>11</v>
      </c>
      <c r="C17" s="459">
        <v>2588</v>
      </c>
    </row>
    <row r="18" spans="2:3" x14ac:dyDescent="0.2">
      <c r="B18" s="458">
        <v>12</v>
      </c>
      <c r="C18" s="459">
        <v>2495</v>
      </c>
    </row>
    <row r="19" spans="2:3" x14ac:dyDescent="0.2">
      <c r="B19" s="458">
        <v>13</v>
      </c>
      <c r="C19" s="459">
        <v>2647</v>
      </c>
    </row>
    <row r="20" spans="2:3" x14ac:dyDescent="0.2">
      <c r="B20" s="458">
        <v>14</v>
      </c>
      <c r="C20" s="459">
        <v>2547</v>
      </c>
    </row>
    <row r="21" spans="2:3" x14ac:dyDescent="0.2">
      <c r="B21" s="458">
        <v>15</v>
      </c>
      <c r="C21" s="459">
        <v>2692</v>
      </c>
    </row>
    <row r="22" spans="2:3" x14ac:dyDescent="0.2">
      <c r="B22" s="458">
        <v>16</v>
      </c>
      <c r="C22" s="459">
        <v>2587</v>
      </c>
    </row>
    <row r="23" spans="2:3" x14ac:dyDescent="0.2">
      <c r="B23" s="458">
        <v>17</v>
      </c>
      <c r="C23" s="459">
        <v>2568</v>
      </c>
    </row>
    <row r="24" spans="2:3" x14ac:dyDescent="0.2">
      <c r="B24" s="458">
        <v>18</v>
      </c>
      <c r="C24" s="459">
        <v>2607</v>
      </c>
    </row>
    <row r="25" spans="2:3" x14ac:dyDescent="0.2">
      <c r="B25" s="458">
        <v>19</v>
      </c>
      <c r="C25" s="459">
        <v>2629</v>
      </c>
    </row>
    <row r="26" spans="2:3" x14ac:dyDescent="0.2">
      <c r="B26" s="458">
        <v>20</v>
      </c>
      <c r="C26" s="459">
        <v>2582</v>
      </c>
    </row>
    <row r="27" spans="2:3" ht="19.5" customHeight="1" x14ac:dyDescent="0.2"/>
  </sheetData>
  <mergeCells count="2">
    <mergeCell ref="B3:E3"/>
    <mergeCell ref="E9:F9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61" r:id="rId4" name="Scroll Bar 1">
              <controlPr defaultSize="0" autoPict="0">
                <anchor moveWithCells="1">
                  <from>
                    <xdr:col>5</xdr:col>
                    <xdr:colOff>66675</xdr:colOff>
                    <xdr:row>5</xdr:row>
                    <xdr:rowOff>28575</xdr:rowOff>
                  </from>
                  <to>
                    <xdr:col>5</xdr:col>
                    <xdr:colOff>552450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2"/>
  <sheetViews>
    <sheetView showGridLines="0" workbookViewId="0">
      <selection activeCell="C12" sqref="C12"/>
    </sheetView>
  </sheetViews>
  <sheetFormatPr defaultRowHeight="15" x14ac:dyDescent="0.2"/>
  <cols>
    <col min="1" max="1" width="5.85546875" style="45" customWidth="1"/>
    <col min="2" max="2" width="8.42578125" style="45" customWidth="1"/>
    <col min="3" max="12" width="9.140625" style="45"/>
    <col min="13" max="13" width="25.140625" style="45" customWidth="1"/>
    <col min="14" max="14" width="5.85546875" style="45" customWidth="1"/>
    <col min="15" max="16384" width="9.140625" style="45"/>
  </cols>
  <sheetData>
    <row r="1" spans="2:13" ht="19.5" customHeight="1" x14ac:dyDescent="0.2"/>
    <row r="2" spans="2:13" ht="18.75" x14ac:dyDescent="0.2">
      <c r="B2" s="278" t="s">
        <v>562</v>
      </c>
    </row>
    <row r="3" spans="2:13" ht="18" customHeight="1" x14ac:dyDescent="0.2">
      <c r="B3" s="878" t="s">
        <v>563</v>
      </c>
      <c r="C3" s="878"/>
    </row>
    <row r="4" spans="2:13" x14ac:dyDescent="0.2">
      <c r="B4" s="7" t="s">
        <v>565</v>
      </c>
    </row>
    <row r="5" spans="2:13" ht="6.75" customHeight="1" x14ac:dyDescent="0.2">
      <c r="B5" s="6"/>
    </row>
    <row r="6" spans="2:13" ht="15.75" customHeight="1" x14ac:dyDescent="0.2">
      <c r="B6" s="203" t="s">
        <v>163</v>
      </c>
      <c r="C6" s="487"/>
      <c r="D6" s="487"/>
      <c r="E6" s="488">
        <v>3.14</v>
      </c>
      <c r="F6" s="47">
        <f>VALUE(LEFT(E6,3))</f>
        <v>3.1</v>
      </c>
      <c r="G6" s="475"/>
      <c r="H6" s="476"/>
      <c r="I6" s="475"/>
      <c r="J6" s="475"/>
      <c r="K6" s="475"/>
      <c r="L6" s="475"/>
    </row>
    <row r="7" spans="2:13" ht="15.75" customHeight="1" x14ac:dyDescent="0.2">
      <c r="B7" s="203" t="s">
        <v>152</v>
      </c>
      <c r="C7" s="487"/>
      <c r="D7" s="487"/>
      <c r="E7" s="492">
        <f>INDEX(B11:L51,MATCH(F6,B11:B51,),MATCH(F7,B11:L11,))</f>
        <v>0</v>
      </c>
      <c r="F7" s="47">
        <f>VALUE(RIGHT(E6,1))</f>
        <v>4</v>
      </c>
      <c r="G7" s="475"/>
      <c r="H7" s="475"/>
      <c r="I7" s="475"/>
      <c r="J7" s="475"/>
      <c r="K7" s="475"/>
      <c r="L7" s="475"/>
    </row>
    <row r="8" spans="2:13" ht="15.75" customHeight="1" x14ac:dyDescent="0.2">
      <c r="B8" s="491" t="s">
        <v>164</v>
      </c>
      <c r="C8" s="489"/>
      <c r="D8" s="490"/>
      <c r="E8" s="493">
        <f>E7+0.5</f>
        <v>0.5</v>
      </c>
      <c r="F8" s="477"/>
    </row>
    <row r="9" spans="2:13" ht="6.75" customHeight="1" x14ac:dyDescent="0.2">
      <c r="C9" s="478">
        <v>0</v>
      </c>
      <c r="D9" s="478">
        <v>0.01</v>
      </c>
      <c r="E9" s="478">
        <v>0.02</v>
      </c>
      <c r="F9" s="478">
        <v>0.03</v>
      </c>
      <c r="G9" s="478">
        <v>0.04</v>
      </c>
      <c r="H9" s="478">
        <v>0.05</v>
      </c>
      <c r="I9" s="478">
        <v>0.06</v>
      </c>
      <c r="J9" s="478">
        <v>7.0000000000000007E-2</v>
      </c>
      <c r="K9" s="478">
        <v>0.08</v>
      </c>
      <c r="L9" s="479">
        <v>0.09</v>
      </c>
    </row>
    <row r="10" spans="2:13" x14ac:dyDescent="0.2">
      <c r="B10" s="486" t="s">
        <v>564</v>
      </c>
      <c r="C10" s="478"/>
      <c r="D10" s="478"/>
      <c r="E10" s="478"/>
      <c r="F10" s="478"/>
      <c r="G10" s="478"/>
      <c r="H10" s="478"/>
      <c r="I10" s="478"/>
      <c r="J10" s="478"/>
      <c r="K10" s="478"/>
      <c r="L10" s="479"/>
    </row>
    <row r="11" spans="2:13" x14ac:dyDescent="0.2">
      <c r="B11" s="48" t="s">
        <v>135</v>
      </c>
      <c r="C11" s="480">
        <v>0</v>
      </c>
      <c r="D11" s="480">
        <v>1</v>
      </c>
      <c r="E11" s="480">
        <v>2</v>
      </c>
      <c r="F11" s="480">
        <v>3</v>
      </c>
      <c r="G11" s="480">
        <v>4</v>
      </c>
      <c r="H11" s="480">
        <v>5</v>
      </c>
      <c r="I11" s="480">
        <v>6</v>
      </c>
      <c r="J11" s="480">
        <v>7</v>
      </c>
      <c r="K11" s="480">
        <v>8</v>
      </c>
      <c r="L11" s="481">
        <v>9</v>
      </c>
      <c r="M11" s="482"/>
    </row>
    <row r="12" spans="2:13" x14ac:dyDescent="0.2">
      <c r="B12" s="483">
        <v>0</v>
      </c>
      <c r="C12" s="484"/>
      <c r="D12" s="484"/>
      <c r="E12" s="484"/>
      <c r="F12" s="484"/>
      <c r="G12" s="484"/>
      <c r="H12" s="484"/>
      <c r="I12" s="484"/>
      <c r="J12" s="484"/>
      <c r="K12" s="484"/>
      <c r="L12" s="494"/>
      <c r="M12" s="73" t="s">
        <v>995</v>
      </c>
    </row>
    <row r="13" spans="2:13" x14ac:dyDescent="0.2">
      <c r="B13" s="483">
        <v>0.1</v>
      </c>
      <c r="C13" s="484"/>
      <c r="D13" s="484"/>
      <c r="E13" s="484"/>
      <c r="F13" s="484"/>
      <c r="G13" s="484"/>
      <c r="H13" s="484"/>
      <c r="I13" s="484"/>
      <c r="J13" s="484"/>
      <c r="K13" s="484"/>
      <c r="L13" s="484"/>
    </row>
    <row r="14" spans="2:13" x14ac:dyDescent="0.2">
      <c r="B14" s="483">
        <v>0.2</v>
      </c>
      <c r="C14" s="484"/>
      <c r="D14" s="484"/>
      <c r="E14" s="484"/>
      <c r="F14" s="484"/>
      <c r="G14" s="484"/>
      <c r="H14" s="484"/>
      <c r="I14" s="484"/>
      <c r="J14" s="484"/>
      <c r="K14" s="484"/>
      <c r="L14" s="484"/>
    </row>
    <row r="15" spans="2:13" x14ac:dyDescent="0.2">
      <c r="B15" s="483">
        <v>0.3</v>
      </c>
      <c r="C15" s="484"/>
      <c r="D15" s="484"/>
      <c r="E15" s="484"/>
      <c r="F15" s="484"/>
      <c r="G15" s="484"/>
      <c r="H15" s="484"/>
      <c r="I15" s="484"/>
      <c r="J15" s="484"/>
      <c r="K15" s="484"/>
      <c r="L15" s="484"/>
    </row>
    <row r="16" spans="2:13" x14ac:dyDescent="0.2">
      <c r="B16" s="483">
        <v>0.4</v>
      </c>
      <c r="C16" s="484"/>
      <c r="D16" s="484"/>
      <c r="E16" s="484"/>
      <c r="F16" s="484"/>
      <c r="G16" s="484"/>
      <c r="H16" s="484"/>
      <c r="I16" s="484"/>
      <c r="J16" s="484"/>
      <c r="K16" s="484"/>
      <c r="L16" s="484"/>
    </row>
    <row r="17" spans="2:12" x14ac:dyDescent="0.2">
      <c r="B17" s="483">
        <v>0.5</v>
      </c>
      <c r="C17" s="484"/>
      <c r="D17" s="484"/>
      <c r="E17" s="484"/>
      <c r="F17" s="484"/>
      <c r="G17" s="484"/>
      <c r="H17" s="484"/>
      <c r="I17" s="484"/>
      <c r="J17" s="484"/>
      <c r="K17" s="484"/>
      <c r="L17" s="484"/>
    </row>
    <row r="18" spans="2:12" x14ac:dyDescent="0.2">
      <c r="B18" s="483">
        <v>0.6</v>
      </c>
      <c r="C18" s="484"/>
      <c r="D18" s="484"/>
      <c r="E18" s="484"/>
      <c r="F18" s="484"/>
      <c r="G18" s="484"/>
      <c r="H18" s="484"/>
      <c r="I18" s="484"/>
      <c r="J18" s="484"/>
      <c r="K18" s="484"/>
      <c r="L18" s="484"/>
    </row>
    <row r="19" spans="2:12" x14ac:dyDescent="0.2">
      <c r="B19" s="483">
        <v>0.7</v>
      </c>
      <c r="C19" s="484"/>
      <c r="D19" s="484"/>
      <c r="E19" s="484"/>
      <c r="F19" s="484"/>
      <c r="G19" s="484"/>
      <c r="H19" s="484"/>
      <c r="I19" s="484"/>
      <c r="J19" s="484"/>
      <c r="K19" s="484"/>
      <c r="L19" s="484"/>
    </row>
    <row r="20" spans="2:12" x14ac:dyDescent="0.2">
      <c r="B20" s="483">
        <v>0.8</v>
      </c>
      <c r="C20" s="484"/>
      <c r="D20" s="484"/>
      <c r="E20" s="484"/>
      <c r="F20" s="484"/>
      <c r="G20" s="484"/>
      <c r="H20" s="484"/>
      <c r="I20" s="484"/>
      <c r="J20" s="484"/>
      <c r="K20" s="484"/>
      <c r="L20" s="484"/>
    </row>
    <row r="21" spans="2:12" x14ac:dyDescent="0.2">
      <c r="B21" s="483">
        <v>0.9</v>
      </c>
      <c r="C21" s="484"/>
      <c r="D21" s="484"/>
      <c r="E21" s="484"/>
      <c r="F21" s="484"/>
      <c r="G21" s="484"/>
      <c r="H21" s="484"/>
      <c r="I21" s="484"/>
      <c r="J21" s="484"/>
      <c r="K21" s="484"/>
      <c r="L21" s="484"/>
    </row>
    <row r="22" spans="2:12" x14ac:dyDescent="0.2">
      <c r="B22" s="483">
        <v>1</v>
      </c>
      <c r="C22" s="484"/>
      <c r="D22" s="484"/>
      <c r="E22" s="484"/>
      <c r="F22" s="484"/>
      <c r="G22" s="484"/>
      <c r="H22" s="484"/>
      <c r="I22" s="484"/>
      <c r="J22" s="484"/>
      <c r="K22" s="484"/>
      <c r="L22" s="484"/>
    </row>
    <row r="23" spans="2:12" x14ac:dyDescent="0.2">
      <c r="B23" s="483">
        <v>1.1000000000000001</v>
      </c>
      <c r="C23" s="484"/>
      <c r="D23" s="484"/>
      <c r="E23" s="484"/>
      <c r="F23" s="484"/>
      <c r="G23" s="484"/>
      <c r="H23" s="484"/>
      <c r="I23" s="484"/>
      <c r="J23" s="484"/>
      <c r="K23" s="484"/>
      <c r="L23" s="484"/>
    </row>
    <row r="24" spans="2:12" x14ac:dyDescent="0.2">
      <c r="B24" s="483">
        <v>1.2</v>
      </c>
      <c r="C24" s="484"/>
      <c r="D24" s="484"/>
      <c r="E24" s="484"/>
      <c r="F24" s="484"/>
      <c r="G24" s="484"/>
      <c r="H24" s="484"/>
      <c r="I24" s="484"/>
      <c r="J24" s="484"/>
      <c r="K24" s="484"/>
      <c r="L24" s="484"/>
    </row>
    <row r="25" spans="2:12" x14ac:dyDescent="0.2">
      <c r="B25" s="483">
        <v>1.3</v>
      </c>
      <c r="C25" s="484"/>
      <c r="D25" s="484"/>
      <c r="E25" s="484"/>
      <c r="F25" s="484"/>
      <c r="G25" s="484"/>
      <c r="H25" s="484"/>
      <c r="I25" s="484"/>
      <c r="J25" s="484"/>
      <c r="K25" s="484"/>
      <c r="L25" s="484"/>
    </row>
    <row r="26" spans="2:12" x14ac:dyDescent="0.2">
      <c r="B26" s="483">
        <v>1.4</v>
      </c>
      <c r="C26" s="484"/>
      <c r="D26" s="484"/>
      <c r="E26" s="484"/>
      <c r="F26" s="484"/>
      <c r="G26" s="484"/>
      <c r="H26" s="484"/>
      <c r="I26" s="484"/>
      <c r="J26" s="484"/>
      <c r="K26" s="484"/>
      <c r="L26" s="484"/>
    </row>
    <row r="27" spans="2:12" x14ac:dyDescent="0.2">
      <c r="B27" s="483">
        <v>1.5</v>
      </c>
      <c r="C27" s="484"/>
      <c r="D27" s="484"/>
      <c r="E27" s="484"/>
      <c r="F27" s="484"/>
      <c r="G27" s="484"/>
      <c r="H27" s="484"/>
      <c r="I27" s="484"/>
      <c r="J27" s="484"/>
      <c r="K27" s="484"/>
      <c r="L27" s="484"/>
    </row>
    <row r="28" spans="2:12" x14ac:dyDescent="0.2">
      <c r="B28" s="483">
        <v>1.6</v>
      </c>
      <c r="C28" s="484"/>
      <c r="D28" s="484"/>
      <c r="E28" s="484"/>
      <c r="F28" s="484"/>
      <c r="G28" s="484"/>
      <c r="H28" s="484"/>
      <c r="I28" s="484"/>
      <c r="J28" s="484"/>
      <c r="K28" s="484"/>
      <c r="L28" s="484"/>
    </row>
    <row r="29" spans="2:12" x14ac:dyDescent="0.2">
      <c r="B29" s="483">
        <v>1.7</v>
      </c>
      <c r="C29" s="484"/>
      <c r="D29" s="484"/>
      <c r="E29" s="484"/>
      <c r="F29" s="484"/>
      <c r="G29" s="484"/>
      <c r="H29" s="484"/>
      <c r="I29" s="484"/>
      <c r="J29" s="484"/>
      <c r="K29" s="484"/>
      <c r="L29" s="484"/>
    </row>
    <row r="30" spans="2:12" x14ac:dyDescent="0.2">
      <c r="B30" s="483">
        <v>1.8</v>
      </c>
      <c r="C30" s="484"/>
      <c r="D30" s="484"/>
      <c r="E30" s="484"/>
      <c r="F30" s="484"/>
      <c r="G30" s="484"/>
      <c r="H30" s="484"/>
      <c r="I30" s="484"/>
      <c r="J30" s="484"/>
      <c r="K30" s="484"/>
      <c r="L30" s="484"/>
    </row>
    <row r="31" spans="2:12" x14ac:dyDescent="0.2">
      <c r="B31" s="483">
        <v>1.9</v>
      </c>
      <c r="C31" s="484"/>
      <c r="D31" s="484"/>
      <c r="E31" s="484"/>
      <c r="F31" s="484"/>
      <c r="G31" s="484"/>
      <c r="H31" s="484"/>
      <c r="I31" s="484"/>
      <c r="J31" s="484"/>
      <c r="K31" s="484"/>
      <c r="L31" s="484"/>
    </row>
    <row r="32" spans="2:12" x14ac:dyDescent="0.2">
      <c r="B32" s="483">
        <v>2</v>
      </c>
      <c r="C32" s="484"/>
      <c r="D32" s="484"/>
      <c r="E32" s="484"/>
      <c r="F32" s="484"/>
      <c r="G32" s="484"/>
      <c r="H32" s="484"/>
      <c r="I32" s="484"/>
      <c r="J32" s="484"/>
      <c r="K32" s="484"/>
      <c r="L32" s="484"/>
    </row>
    <row r="33" spans="2:12" x14ac:dyDescent="0.2">
      <c r="B33" s="483">
        <v>2.1</v>
      </c>
      <c r="C33" s="484"/>
      <c r="D33" s="484"/>
      <c r="E33" s="484"/>
      <c r="F33" s="484"/>
      <c r="G33" s="484"/>
      <c r="H33" s="484"/>
      <c r="I33" s="484"/>
      <c r="J33" s="484"/>
      <c r="K33" s="484"/>
      <c r="L33" s="484"/>
    </row>
    <row r="34" spans="2:12" x14ac:dyDescent="0.2">
      <c r="B34" s="483">
        <v>2.2000000000000002</v>
      </c>
      <c r="C34" s="484"/>
      <c r="D34" s="484"/>
      <c r="E34" s="484"/>
      <c r="F34" s="484"/>
      <c r="G34" s="484"/>
      <c r="H34" s="484"/>
      <c r="I34" s="484"/>
      <c r="J34" s="484"/>
      <c r="K34" s="484"/>
      <c r="L34" s="484"/>
    </row>
    <row r="35" spans="2:12" x14ac:dyDescent="0.2">
      <c r="B35" s="483">
        <v>2.2999999999999998</v>
      </c>
      <c r="C35" s="484"/>
      <c r="D35" s="484"/>
      <c r="E35" s="484"/>
      <c r="F35" s="484"/>
      <c r="G35" s="484"/>
      <c r="H35" s="484"/>
      <c r="I35" s="484"/>
      <c r="J35" s="484"/>
      <c r="K35" s="484"/>
      <c r="L35" s="484"/>
    </row>
    <row r="36" spans="2:12" x14ac:dyDescent="0.2">
      <c r="B36" s="483">
        <v>2.4</v>
      </c>
      <c r="C36" s="484"/>
      <c r="D36" s="484"/>
      <c r="E36" s="484"/>
      <c r="F36" s="484"/>
      <c r="G36" s="484"/>
      <c r="H36" s="484"/>
      <c r="I36" s="484"/>
      <c r="J36" s="484"/>
      <c r="K36" s="484"/>
      <c r="L36" s="484"/>
    </row>
    <row r="37" spans="2:12" x14ac:dyDescent="0.2">
      <c r="B37" s="483">
        <v>2.5</v>
      </c>
      <c r="C37" s="484"/>
      <c r="D37" s="484"/>
      <c r="E37" s="484"/>
      <c r="F37" s="484"/>
      <c r="G37" s="484"/>
      <c r="H37" s="484"/>
      <c r="I37" s="484"/>
      <c r="J37" s="484"/>
      <c r="K37" s="484"/>
      <c r="L37" s="484"/>
    </row>
    <row r="38" spans="2:12" x14ac:dyDescent="0.2">
      <c r="B38" s="483">
        <v>2.6</v>
      </c>
      <c r="C38" s="484"/>
      <c r="D38" s="484"/>
      <c r="E38" s="484"/>
      <c r="F38" s="484"/>
      <c r="G38" s="484"/>
      <c r="H38" s="484"/>
      <c r="I38" s="484"/>
      <c r="J38" s="484"/>
      <c r="K38" s="484"/>
      <c r="L38" s="484"/>
    </row>
    <row r="39" spans="2:12" x14ac:dyDescent="0.2">
      <c r="B39" s="483">
        <v>2.7</v>
      </c>
      <c r="C39" s="484"/>
      <c r="D39" s="484"/>
      <c r="E39" s="484"/>
      <c r="F39" s="484"/>
      <c r="G39" s="484"/>
      <c r="H39" s="484"/>
      <c r="I39" s="484"/>
      <c r="J39" s="484"/>
      <c r="K39" s="484"/>
      <c r="L39" s="484"/>
    </row>
    <row r="40" spans="2:12" x14ac:dyDescent="0.2">
      <c r="B40" s="483">
        <v>2.8</v>
      </c>
      <c r="C40" s="484"/>
      <c r="D40" s="484"/>
      <c r="E40" s="484"/>
      <c r="F40" s="484"/>
      <c r="G40" s="484"/>
      <c r="H40" s="484"/>
      <c r="I40" s="484"/>
      <c r="J40" s="484"/>
      <c r="K40" s="484"/>
      <c r="L40" s="484"/>
    </row>
    <row r="41" spans="2:12" x14ac:dyDescent="0.2">
      <c r="B41" s="483">
        <v>2.9</v>
      </c>
      <c r="C41" s="484"/>
      <c r="D41" s="484"/>
      <c r="E41" s="484"/>
      <c r="F41" s="484"/>
      <c r="G41" s="484"/>
      <c r="H41" s="484"/>
      <c r="I41" s="484"/>
      <c r="J41" s="484"/>
      <c r="K41" s="484"/>
      <c r="L41" s="484"/>
    </row>
    <row r="42" spans="2:12" x14ac:dyDescent="0.2">
      <c r="B42" s="483">
        <v>3</v>
      </c>
      <c r="C42" s="484"/>
      <c r="D42" s="484"/>
      <c r="E42" s="484"/>
      <c r="F42" s="484"/>
      <c r="G42" s="484"/>
      <c r="H42" s="484"/>
      <c r="I42" s="484"/>
      <c r="J42" s="484"/>
      <c r="K42" s="484"/>
      <c r="L42" s="484"/>
    </row>
    <row r="43" spans="2:12" x14ac:dyDescent="0.2">
      <c r="B43" s="483">
        <v>3.1</v>
      </c>
      <c r="C43" s="484"/>
      <c r="D43" s="484"/>
      <c r="E43" s="484"/>
      <c r="F43" s="484"/>
      <c r="G43" s="484"/>
      <c r="H43" s="484"/>
      <c r="I43" s="484"/>
      <c r="J43" s="484"/>
      <c r="K43" s="484"/>
      <c r="L43" s="484"/>
    </row>
    <row r="44" spans="2:12" x14ac:dyDescent="0.2">
      <c r="B44" s="483">
        <v>3.2</v>
      </c>
      <c r="C44" s="484"/>
      <c r="D44" s="484"/>
      <c r="E44" s="484"/>
      <c r="F44" s="484"/>
      <c r="G44" s="484"/>
      <c r="H44" s="484"/>
      <c r="I44" s="484"/>
      <c r="J44" s="484"/>
      <c r="K44" s="484"/>
      <c r="L44" s="484"/>
    </row>
    <row r="45" spans="2:12" x14ac:dyDescent="0.2">
      <c r="B45" s="483">
        <v>3.3</v>
      </c>
      <c r="C45" s="484"/>
      <c r="D45" s="484"/>
      <c r="E45" s="484"/>
      <c r="F45" s="484"/>
      <c r="G45" s="484"/>
      <c r="H45" s="484"/>
      <c r="I45" s="484"/>
      <c r="J45" s="484"/>
      <c r="K45" s="484"/>
      <c r="L45" s="484"/>
    </row>
    <row r="46" spans="2:12" x14ac:dyDescent="0.2">
      <c r="B46" s="483">
        <v>3.4</v>
      </c>
      <c r="C46" s="484"/>
      <c r="D46" s="484"/>
      <c r="E46" s="484"/>
      <c r="F46" s="484"/>
      <c r="G46" s="484"/>
      <c r="H46" s="484"/>
      <c r="I46" s="484"/>
      <c r="J46" s="484"/>
      <c r="K46" s="484"/>
      <c r="L46" s="484"/>
    </row>
    <row r="47" spans="2:12" x14ac:dyDescent="0.2">
      <c r="B47" s="483">
        <v>3.5</v>
      </c>
      <c r="C47" s="484"/>
      <c r="D47" s="484"/>
      <c r="E47" s="484"/>
      <c r="F47" s="484"/>
      <c r="G47" s="484"/>
      <c r="H47" s="484"/>
      <c r="I47" s="484"/>
      <c r="J47" s="484"/>
      <c r="K47" s="484"/>
      <c r="L47" s="484"/>
    </row>
    <row r="48" spans="2:12" x14ac:dyDescent="0.2">
      <c r="B48" s="483">
        <v>3.6</v>
      </c>
      <c r="C48" s="484"/>
      <c r="D48" s="484"/>
      <c r="E48" s="484"/>
      <c r="F48" s="484"/>
      <c r="G48" s="484"/>
      <c r="H48" s="484"/>
      <c r="I48" s="484"/>
      <c r="J48" s="484"/>
      <c r="K48" s="484"/>
      <c r="L48" s="484"/>
    </row>
    <row r="49" spans="2:12" x14ac:dyDescent="0.2">
      <c r="B49" s="483">
        <v>3.7</v>
      </c>
      <c r="C49" s="484"/>
      <c r="D49" s="484"/>
      <c r="E49" s="484"/>
      <c r="F49" s="484"/>
      <c r="G49" s="484"/>
      <c r="H49" s="484"/>
      <c r="I49" s="484"/>
      <c r="J49" s="484"/>
      <c r="K49" s="484"/>
      <c r="L49" s="484"/>
    </row>
    <row r="50" spans="2:12" x14ac:dyDescent="0.2">
      <c r="B50" s="483">
        <v>3.8</v>
      </c>
      <c r="C50" s="484"/>
      <c r="D50" s="484"/>
      <c r="E50" s="484"/>
      <c r="F50" s="484"/>
      <c r="G50" s="484"/>
      <c r="H50" s="484"/>
      <c r="I50" s="484"/>
      <c r="J50" s="484"/>
      <c r="K50" s="484"/>
      <c r="L50" s="484"/>
    </row>
    <row r="51" spans="2:12" x14ac:dyDescent="0.2">
      <c r="B51" s="485">
        <v>3.9</v>
      </c>
      <c r="C51" s="484"/>
      <c r="D51" s="484"/>
      <c r="E51" s="484"/>
      <c r="F51" s="484"/>
      <c r="G51" s="484"/>
      <c r="H51" s="484"/>
      <c r="I51" s="484"/>
      <c r="J51" s="484"/>
      <c r="K51" s="484"/>
      <c r="L51" s="484"/>
    </row>
    <row r="52" spans="2:12" ht="19.5" customHeight="1" x14ac:dyDescent="0.2"/>
  </sheetData>
  <mergeCells count="1">
    <mergeCell ref="B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6"/>
  <sheetViews>
    <sheetView showGridLines="0" workbookViewId="0">
      <selection activeCell="C11" sqref="C11:C12"/>
    </sheetView>
  </sheetViews>
  <sheetFormatPr defaultRowHeight="15" x14ac:dyDescent="0.2"/>
  <cols>
    <col min="1" max="1" width="5.85546875" style="45" customWidth="1"/>
    <col min="2" max="2" width="43.42578125" style="45" customWidth="1"/>
    <col min="3" max="3" width="14" style="45" customWidth="1"/>
    <col min="4" max="4" width="6.85546875" style="45" customWidth="1"/>
    <col min="5" max="5" width="19.7109375" style="45" customWidth="1"/>
    <col min="6" max="6" width="5.85546875" style="45" customWidth="1"/>
    <col min="7" max="16384" width="9.140625" style="45"/>
  </cols>
  <sheetData>
    <row r="1" spans="2:7" ht="19.5" customHeight="1" x14ac:dyDescent="0.2"/>
    <row r="2" spans="2:7" ht="18.75" x14ac:dyDescent="0.3">
      <c r="B2" s="544" t="s">
        <v>824</v>
      </c>
    </row>
    <row r="3" spans="2:7" ht="18" customHeight="1" x14ac:dyDescent="0.2">
      <c r="B3" s="888" t="s">
        <v>826</v>
      </c>
      <c r="C3" s="888"/>
    </row>
    <row r="4" spans="2:7" x14ac:dyDescent="0.2">
      <c r="B4" s="7" t="s">
        <v>825</v>
      </c>
    </row>
    <row r="5" spans="2:7" ht="6.75" customHeight="1" x14ac:dyDescent="0.2">
      <c r="B5" s="46"/>
    </row>
    <row r="6" spans="2:7" ht="16.5" customHeight="1" x14ac:dyDescent="0.2">
      <c r="B6" s="203" t="s">
        <v>153</v>
      </c>
      <c r="C6" s="406" t="str">
        <f>IF(D6=1,"laki-laki","perempuan")</f>
        <v>perempuan</v>
      </c>
      <c r="D6" s="47">
        <v>2</v>
      </c>
      <c r="G6" s="47" t="s">
        <v>154</v>
      </c>
    </row>
    <row r="7" spans="2:7" ht="16.5" customHeight="1" x14ac:dyDescent="0.2">
      <c r="B7" s="203" t="s">
        <v>155</v>
      </c>
      <c r="C7" s="406">
        <v>4</v>
      </c>
      <c r="D7" s="47"/>
      <c r="G7" s="47" t="s">
        <v>156</v>
      </c>
    </row>
    <row r="8" spans="2:7" ht="16.5" customHeight="1" x14ac:dyDescent="0.2">
      <c r="B8" s="203" t="s">
        <v>157</v>
      </c>
      <c r="C8" s="406">
        <v>10</v>
      </c>
      <c r="D8" s="47"/>
    </row>
    <row r="9" spans="2:7" ht="16.5" customHeight="1" x14ac:dyDescent="0.2">
      <c r="B9" s="203" t="s">
        <v>152</v>
      </c>
      <c r="C9" s="406">
        <f>D9/10</f>
        <v>0.2</v>
      </c>
      <c r="D9" s="47">
        <v>2</v>
      </c>
    </row>
    <row r="10" spans="2:7" ht="16.5" customHeight="1" x14ac:dyDescent="0.2">
      <c r="B10" s="454" t="s">
        <v>827</v>
      </c>
      <c r="C10" s="407" t="b">
        <f>IF(D10=1,TRUE,FALSE)</f>
        <v>0</v>
      </c>
      <c r="D10" s="47">
        <v>2</v>
      </c>
    </row>
    <row r="11" spans="2:7" ht="17.25" customHeight="1" x14ac:dyDescent="0.2">
      <c r="B11" s="541" t="s">
        <v>158</v>
      </c>
      <c r="C11" s="812"/>
      <c r="D11" s="73" t="s">
        <v>909</v>
      </c>
    </row>
    <row r="12" spans="2:7" ht="17.25" customHeight="1" x14ac:dyDescent="0.2">
      <c r="B12" s="806"/>
      <c r="C12" s="812"/>
      <c r="D12" s="73" t="s">
        <v>910</v>
      </c>
    </row>
    <row r="13" spans="2:7" ht="17.25" customHeight="1" x14ac:dyDescent="0.2">
      <c r="B13" s="486" t="s">
        <v>236</v>
      </c>
    </row>
    <row r="14" spans="2:7" ht="17.25" customHeight="1" x14ac:dyDescent="0.2">
      <c r="B14" s="887" t="str">
        <f>IF(C11="","","Probabilitas kelahiran "&amp;C7&amp;" orang bayi "&amp;C6&amp;" dari "&amp;C8&amp;" kelahiran bayi adalah sebesar "&amp;TEXT(C11*100,"#0,00")&amp;"%.")</f>
        <v/>
      </c>
      <c r="C14" s="887"/>
    </row>
    <row r="15" spans="2:7" ht="17.25" customHeight="1" x14ac:dyDescent="0.2">
      <c r="B15" s="887"/>
      <c r="C15" s="887"/>
    </row>
    <row r="16" spans="2:7" ht="19.5" customHeight="1" x14ac:dyDescent="0.2"/>
  </sheetData>
  <mergeCells count="2">
    <mergeCell ref="B14:C15"/>
    <mergeCell ref="B3:C3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1" r:id="rId4" name="Scroll Bar 3">
              <controlPr defaultSize="0" autoPict="0">
                <anchor moveWithCells="1">
                  <from>
                    <xdr:col>1</xdr:col>
                    <xdr:colOff>2333625</xdr:colOff>
                    <xdr:row>5</xdr:row>
                    <xdr:rowOff>38100</xdr:rowOff>
                  </from>
                  <to>
                    <xdr:col>1</xdr:col>
                    <xdr:colOff>2819400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5" name="Scroll Bar 4">
              <controlPr defaultSize="0" autoPict="0">
                <anchor moveWithCells="1">
                  <from>
                    <xdr:col>1</xdr:col>
                    <xdr:colOff>2333625</xdr:colOff>
                    <xdr:row>6</xdr:row>
                    <xdr:rowOff>28575</xdr:rowOff>
                  </from>
                  <to>
                    <xdr:col>1</xdr:col>
                    <xdr:colOff>2819400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6" name="Scroll Bar 5">
              <controlPr defaultSize="0" autoPict="0">
                <anchor moveWithCells="1">
                  <from>
                    <xdr:col>1</xdr:col>
                    <xdr:colOff>2333625</xdr:colOff>
                    <xdr:row>7</xdr:row>
                    <xdr:rowOff>19050</xdr:rowOff>
                  </from>
                  <to>
                    <xdr:col>1</xdr:col>
                    <xdr:colOff>2819400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7" name="Scroll Bar 7">
              <controlPr defaultSize="0" autoPict="0">
                <anchor moveWithCells="1">
                  <from>
                    <xdr:col>1</xdr:col>
                    <xdr:colOff>2333625</xdr:colOff>
                    <xdr:row>8</xdr:row>
                    <xdr:rowOff>9525</xdr:rowOff>
                  </from>
                  <to>
                    <xdr:col>1</xdr:col>
                    <xdr:colOff>2819400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8" name="Scroll Bar 8">
              <controlPr defaultSize="0" autoPict="0">
                <anchor moveWithCells="1">
                  <from>
                    <xdr:col>1</xdr:col>
                    <xdr:colOff>2333625</xdr:colOff>
                    <xdr:row>9</xdr:row>
                    <xdr:rowOff>9525</xdr:rowOff>
                  </from>
                  <to>
                    <xdr:col>1</xdr:col>
                    <xdr:colOff>2819400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B1:F23"/>
  <sheetViews>
    <sheetView showGridLines="0" workbookViewId="0">
      <selection activeCell="C21" sqref="C21:D21"/>
    </sheetView>
  </sheetViews>
  <sheetFormatPr defaultRowHeight="15" x14ac:dyDescent="0.2"/>
  <cols>
    <col min="1" max="1" width="5.85546875" style="117" customWidth="1"/>
    <col min="2" max="2" width="21.5703125" style="117" customWidth="1"/>
    <col min="3" max="3" width="14.7109375" style="117" customWidth="1"/>
    <col min="4" max="4" width="14.140625" style="117" customWidth="1"/>
    <col min="5" max="5" width="25" style="117" customWidth="1"/>
    <col min="6" max="6" width="5.85546875" style="117" customWidth="1"/>
    <col min="7" max="16384" width="9.140625" style="117"/>
  </cols>
  <sheetData>
    <row r="1" spans="2:4" ht="19.5" customHeight="1" x14ac:dyDescent="0.2"/>
    <row r="2" spans="2:4" ht="18.75" x14ac:dyDescent="0.3">
      <c r="B2" s="280" t="s">
        <v>136</v>
      </c>
    </row>
    <row r="3" spans="2:4" x14ac:dyDescent="0.2">
      <c r="B3" s="888" t="s">
        <v>567</v>
      </c>
      <c r="C3" s="888"/>
    </row>
    <row r="4" spans="2:4" x14ac:dyDescent="0.2">
      <c r="B4" s="7" t="s">
        <v>566</v>
      </c>
    </row>
    <row r="5" spans="2:4" ht="6.75" customHeight="1" x14ac:dyDescent="0.2">
      <c r="B5" s="46"/>
    </row>
    <row r="6" spans="2:4" x14ac:dyDescent="0.2">
      <c r="B6" s="279" t="s">
        <v>175</v>
      </c>
      <c r="C6" s="497" t="s">
        <v>240</v>
      </c>
      <c r="D6" s="279" t="s">
        <v>241</v>
      </c>
    </row>
    <row r="7" spans="2:4" x14ac:dyDescent="0.2">
      <c r="B7" s="168" t="s">
        <v>12</v>
      </c>
      <c r="C7" s="498">
        <v>32.5</v>
      </c>
      <c r="D7" s="495">
        <v>312</v>
      </c>
    </row>
    <row r="8" spans="2:4" x14ac:dyDescent="0.2">
      <c r="B8" s="168" t="s">
        <v>14</v>
      </c>
      <c r="C8" s="498">
        <v>24.3</v>
      </c>
      <c r="D8" s="495">
        <v>195</v>
      </c>
    </row>
    <row r="9" spans="2:4" x14ac:dyDescent="0.2">
      <c r="B9" s="168" t="s">
        <v>21</v>
      </c>
      <c r="C9" s="498">
        <v>20.75</v>
      </c>
      <c r="D9" s="495">
        <v>224</v>
      </c>
    </row>
    <row r="10" spans="2:4" x14ac:dyDescent="0.2">
      <c r="B10" s="168" t="s">
        <v>23</v>
      </c>
      <c r="C10" s="498">
        <v>25</v>
      </c>
      <c r="D10" s="495">
        <v>179.75</v>
      </c>
    </row>
    <row r="11" spans="2:4" x14ac:dyDescent="0.2">
      <c r="B11" s="168" t="s">
        <v>29</v>
      </c>
      <c r="C11" s="498">
        <v>18</v>
      </c>
      <c r="D11" s="495">
        <v>165</v>
      </c>
    </row>
    <row r="12" spans="2:4" x14ac:dyDescent="0.2">
      <c r="B12" s="168" t="s">
        <v>28</v>
      </c>
      <c r="C12" s="498">
        <v>21</v>
      </c>
      <c r="D12" s="495">
        <v>135</v>
      </c>
    </row>
    <row r="13" spans="2:4" x14ac:dyDescent="0.2">
      <c r="B13" s="168" t="s">
        <v>58</v>
      </c>
      <c r="C13" s="498">
        <v>27</v>
      </c>
      <c r="D13" s="495">
        <v>215</v>
      </c>
    </row>
    <row r="14" spans="2:4" x14ac:dyDescent="0.2">
      <c r="B14" s="168" t="s">
        <v>85</v>
      </c>
      <c r="C14" s="498">
        <v>17.75</v>
      </c>
      <c r="D14" s="495">
        <v>135</v>
      </c>
    </row>
    <row r="15" spans="2:4" x14ac:dyDescent="0.2">
      <c r="B15" s="168" t="s">
        <v>149</v>
      </c>
      <c r="C15" s="498">
        <v>18</v>
      </c>
      <c r="D15" s="495">
        <v>187</v>
      </c>
    </row>
    <row r="16" spans="2:4" x14ac:dyDescent="0.2">
      <c r="B16" s="168" t="s">
        <v>150</v>
      </c>
      <c r="C16" s="498">
        <v>22.6</v>
      </c>
      <c r="D16" s="495">
        <v>210</v>
      </c>
    </row>
    <row r="17" spans="2:6" x14ac:dyDescent="0.2">
      <c r="B17" s="168" t="s">
        <v>56</v>
      </c>
      <c r="C17" s="498">
        <v>30</v>
      </c>
      <c r="D17" s="495">
        <v>218</v>
      </c>
    </row>
    <row r="18" spans="2:6" x14ac:dyDescent="0.2">
      <c r="B18" s="168" t="s">
        <v>30</v>
      </c>
      <c r="C18" s="498">
        <v>30</v>
      </c>
      <c r="D18" s="495">
        <v>198.6</v>
      </c>
    </row>
    <row r="19" spans="2:6" x14ac:dyDescent="0.2">
      <c r="B19" s="129" t="s">
        <v>169</v>
      </c>
      <c r="C19" s="498">
        <v>25</v>
      </c>
      <c r="D19" s="495">
        <v>187</v>
      </c>
    </row>
    <row r="20" spans="2:6" hidden="1" x14ac:dyDescent="0.2">
      <c r="B20" s="499" t="s">
        <v>260</v>
      </c>
      <c r="C20" s="500">
        <v>22.5</v>
      </c>
      <c r="D20" s="501">
        <v>210</v>
      </c>
    </row>
    <row r="21" spans="2:6" x14ac:dyDescent="0.2">
      <c r="B21" s="496" t="s">
        <v>261</v>
      </c>
      <c r="C21" s="980"/>
      <c r="D21" s="980"/>
      <c r="E21" s="124" t="s">
        <v>996</v>
      </c>
      <c r="F21" s="124"/>
    </row>
    <row r="22" spans="2:6" x14ac:dyDescent="0.2">
      <c r="B22" s="496" t="s">
        <v>55</v>
      </c>
      <c r="C22" s="979"/>
      <c r="D22" s="979"/>
      <c r="E22" s="124" t="s">
        <v>997</v>
      </c>
    </row>
    <row r="23" spans="2:6" ht="19.5" customHeight="1" x14ac:dyDescent="0.2">
      <c r="B23" s="119"/>
      <c r="C23" s="119"/>
      <c r="D23" s="119"/>
    </row>
  </sheetData>
  <mergeCells count="3">
    <mergeCell ref="C22:D22"/>
    <mergeCell ref="B3:C3"/>
    <mergeCell ref="C21:D21"/>
  </mergeCells>
  <phoneticPr fontId="8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19"/>
  <sheetViews>
    <sheetView showGridLines="0" workbookViewId="0">
      <selection activeCell="K7" sqref="K7"/>
    </sheetView>
  </sheetViews>
  <sheetFormatPr defaultRowHeight="15" customHeight="1" x14ac:dyDescent="0.2"/>
  <cols>
    <col min="1" max="1" width="5.85546875" style="502" customWidth="1"/>
    <col min="2" max="2" width="9.140625" style="502"/>
    <col min="3" max="3" width="3.7109375" style="502" customWidth="1"/>
    <col min="4" max="4" width="21" style="502" customWidth="1"/>
    <col min="5" max="5" width="9.140625" style="502"/>
    <col min="6" max="6" width="3.5703125" style="502" customWidth="1"/>
    <col min="7" max="7" width="13.140625" style="502" customWidth="1"/>
    <col min="8" max="8" width="21.28515625" style="502" customWidth="1"/>
    <col min="9" max="9" width="3.5703125" style="502" customWidth="1"/>
    <col min="10" max="10" width="31.42578125" style="502" customWidth="1"/>
    <col min="11" max="11" width="9.140625" style="502"/>
    <col min="12" max="12" width="22.28515625" style="502" customWidth="1"/>
    <col min="13" max="13" width="5.85546875" style="502" customWidth="1"/>
    <col min="14" max="16384" width="9.140625" style="502"/>
  </cols>
  <sheetData>
    <row r="1" spans="2:13" ht="19.5" customHeight="1" x14ac:dyDescent="0.2"/>
    <row r="2" spans="2:13" ht="18.75" customHeight="1" x14ac:dyDescent="0.3">
      <c r="B2" s="280" t="s">
        <v>221</v>
      </c>
    </row>
    <row r="3" spans="2:13" ht="18" customHeight="1" x14ac:dyDescent="0.2">
      <c r="B3" s="982" t="s">
        <v>568</v>
      </c>
      <c r="C3" s="982"/>
      <c r="D3" s="982"/>
    </row>
    <row r="4" spans="2:13" ht="15" customHeight="1" x14ac:dyDescent="0.2">
      <c r="B4" s="508" t="s">
        <v>690</v>
      </c>
    </row>
    <row r="5" spans="2:13" ht="6.75" customHeight="1" x14ac:dyDescent="0.2">
      <c r="B5" s="503"/>
    </row>
    <row r="6" spans="2:13" ht="18" customHeight="1" x14ac:dyDescent="0.2">
      <c r="B6" s="512" t="s">
        <v>219</v>
      </c>
      <c r="D6" s="510" t="s">
        <v>262</v>
      </c>
      <c r="E6" s="504">
        <f>F6/100</f>
        <v>0.05</v>
      </c>
      <c r="F6" s="505">
        <v>5</v>
      </c>
      <c r="G6" s="517" t="s">
        <v>323</v>
      </c>
      <c r="H6" s="513" t="s">
        <v>324</v>
      </c>
      <c r="I6" s="374"/>
      <c r="J6" s="514" t="s">
        <v>325</v>
      </c>
      <c r="K6" s="518">
        <f>L6/100</f>
        <v>0.75</v>
      </c>
      <c r="L6" s="114">
        <v>75</v>
      </c>
    </row>
    <row r="7" spans="2:13" ht="15" customHeight="1" x14ac:dyDescent="0.2">
      <c r="B7" s="506">
        <v>1</v>
      </c>
      <c r="D7" s="509" t="s">
        <v>109</v>
      </c>
      <c r="E7" s="515"/>
      <c r="G7" s="377">
        <v>1</v>
      </c>
      <c r="H7" s="511">
        <v>12</v>
      </c>
      <c r="I7" s="374"/>
      <c r="J7" s="514" t="s">
        <v>326</v>
      </c>
      <c r="K7" s="450"/>
      <c r="L7" s="113" t="s">
        <v>999</v>
      </c>
      <c r="M7" s="36"/>
    </row>
    <row r="8" spans="2:13" ht="15" customHeight="1" x14ac:dyDescent="0.2">
      <c r="B8" s="506">
        <v>2</v>
      </c>
      <c r="E8" s="516" t="s">
        <v>998</v>
      </c>
      <c r="G8" s="377">
        <v>2</v>
      </c>
      <c r="H8" s="511">
        <v>7</v>
      </c>
      <c r="I8" s="374"/>
      <c r="J8" s="981" t="str">
        <f>IF(K6="","","Price earnings ratio dari "&amp;TEXT(K6,"#%")&amp;"  perusahaan lebih kecil dari "&amp;K7&amp;" dan sisanya sebesar "&amp;TEXT(1-K6,"#%")&amp;" lebih besar dari "&amp;K7)</f>
        <v xml:space="preserve">Price earnings ratio dari 75%  perusahaan lebih kecil dari  dan sisanya sebesar 25% lebih besar dari </v>
      </c>
      <c r="K8" s="981"/>
      <c r="L8" s="36"/>
    </row>
    <row r="9" spans="2:13" ht="15" customHeight="1" x14ac:dyDescent="0.2">
      <c r="B9" s="506">
        <v>3</v>
      </c>
      <c r="G9" s="377">
        <v>3</v>
      </c>
      <c r="H9" s="511">
        <v>8</v>
      </c>
      <c r="I9" s="374"/>
      <c r="J9" s="981"/>
      <c r="K9" s="981"/>
      <c r="L9" s="507"/>
      <c r="M9" s="261"/>
    </row>
    <row r="10" spans="2:13" ht="15" customHeight="1" x14ac:dyDescent="0.2">
      <c r="B10" s="506">
        <v>4</v>
      </c>
      <c r="G10" s="377">
        <v>4</v>
      </c>
      <c r="H10" s="511">
        <v>14</v>
      </c>
      <c r="I10" s="374"/>
      <c r="J10" s="981"/>
      <c r="K10" s="981"/>
      <c r="L10" s="507"/>
      <c r="M10" s="378"/>
    </row>
    <row r="11" spans="2:13" ht="15" customHeight="1" x14ac:dyDescent="0.2">
      <c r="G11" s="377">
        <v>5</v>
      </c>
      <c r="H11" s="511">
        <v>16</v>
      </c>
      <c r="I11" s="374"/>
      <c r="L11" s="507"/>
      <c r="M11" s="507"/>
    </row>
    <row r="12" spans="2:13" ht="15" customHeight="1" x14ac:dyDescent="0.2">
      <c r="G12" s="377">
        <v>6</v>
      </c>
      <c r="H12" s="511">
        <v>17</v>
      </c>
      <c r="I12" s="374"/>
      <c r="J12" s="507"/>
      <c r="K12" s="507"/>
      <c r="L12" s="507"/>
      <c r="M12" s="507"/>
    </row>
    <row r="13" spans="2:13" ht="15" customHeight="1" x14ac:dyDescent="0.2">
      <c r="G13" s="377">
        <v>7</v>
      </c>
      <c r="H13" s="511">
        <v>20</v>
      </c>
      <c r="I13" s="374"/>
      <c r="J13" s="507"/>
      <c r="K13" s="507"/>
      <c r="L13" s="507"/>
      <c r="M13" s="507"/>
    </row>
    <row r="14" spans="2:13" ht="15" customHeight="1" x14ac:dyDescent="0.2">
      <c r="G14" s="377">
        <v>8</v>
      </c>
      <c r="H14" s="511">
        <v>22</v>
      </c>
      <c r="I14" s="374"/>
      <c r="J14" s="374"/>
      <c r="K14" s="374"/>
      <c r="L14" s="36"/>
      <c r="M14" s="36"/>
    </row>
    <row r="15" spans="2:13" ht="15" customHeight="1" x14ac:dyDescent="0.2">
      <c r="G15" s="377">
        <v>9</v>
      </c>
      <c r="H15" s="511">
        <v>24</v>
      </c>
      <c r="I15" s="374"/>
      <c r="J15" s="374"/>
      <c r="K15" s="374"/>
      <c r="L15" s="36"/>
      <c r="M15" s="36"/>
    </row>
    <row r="16" spans="2:13" ht="15" customHeight="1" x14ac:dyDescent="0.2">
      <c r="G16" s="377">
        <v>10</v>
      </c>
      <c r="H16" s="511">
        <v>27</v>
      </c>
      <c r="I16" s="374"/>
      <c r="J16" s="374"/>
      <c r="K16" s="374"/>
      <c r="L16" s="36"/>
      <c r="M16" s="36"/>
    </row>
    <row r="17" spans="7:13" ht="15" customHeight="1" x14ac:dyDescent="0.2">
      <c r="G17" s="377">
        <v>11</v>
      </c>
      <c r="H17" s="511">
        <v>30</v>
      </c>
      <c r="I17" s="374"/>
      <c r="J17" s="36"/>
      <c r="K17" s="374"/>
      <c r="L17" s="36"/>
      <c r="M17" s="36"/>
    </row>
    <row r="18" spans="7:13" ht="15" customHeight="1" x14ac:dyDescent="0.2">
      <c r="G18" s="377">
        <v>12</v>
      </c>
      <c r="H18" s="511">
        <v>32</v>
      </c>
      <c r="I18" s="374"/>
      <c r="J18" s="374"/>
      <c r="K18" s="374"/>
      <c r="L18" s="36"/>
      <c r="M18" s="36"/>
    </row>
    <row r="19" spans="7:13" ht="19.5" customHeight="1" x14ac:dyDescent="0.2"/>
  </sheetData>
  <mergeCells count="2">
    <mergeCell ref="J8:K10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3</xdr:col>
                    <xdr:colOff>838200</xdr:colOff>
                    <xdr:row>5</xdr:row>
                    <xdr:rowOff>28575</xdr:rowOff>
                  </from>
                  <to>
                    <xdr:col>3</xdr:col>
                    <xdr:colOff>1323975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Scroll Bar 2">
              <controlPr defaultSize="0" autoPict="0">
                <anchor moveWithCells="1">
                  <from>
                    <xdr:col>9</xdr:col>
                    <xdr:colOff>1524000</xdr:colOff>
                    <xdr:row>5</xdr:row>
                    <xdr:rowOff>19050</xdr:rowOff>
                  </from>
                  <to>
                    <xdr:col>9</xdr:col>
                    <xdr:colOff>2009775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showGridLines="0" workbookViewId="0">
      <selection activeCell="F13" sqref="F13"/>
    </sheetView>
  </sheetViews>
  <sheetFormatPr defaultRowHeight="16.5" customHeight="1" x14ac:dyDescent="0.2"/>
  <cols>
    <col min="1" max="1" width="5.85546875" style="520" customWidth="1"/>
    <col min="2" max="2" width="9.140625" style="520"/>
    <col min="3" max="3" width="9.5703125" style="520" customWidth="1"/>
    <col min="4" max="4" width="11" style="520" customWidth="1"/>
    <col min="5" max="5" width="20.5703125" style="520" customWidth="1"/>
    <col min="6" max="6" width="9.140625" style="520"/>
    <col min="7" max="7" width="6.85546875" style="520" customWidth="1"/>
    <col min="8" max="8" width="22" style="520" customWidth="1"/>
    <col min="9" max="9" width="5.85546875" style="520" customWidth="1"/>
    <col min="10" max="16384" width="9.140625" style="520"/>
  </cols>
  <sheetData>
    <row r="1" spans="1:7" ht="19.5" customHeight="1" x14ac:dyDescent="0.2"/>
    <row r="2" spans="1:7" ht="18" customHeight="1" x14ac:dyDescent="0.3">
      <c r="B2" s="280" t="s">
        <v>222</v>
      </c>
    </row>
    <row r="3" spans="1:7" ht="18" customHeight="1" x14ac:dyDescent="0.2">
      <c r="B3" s="888" t="s">
        <v>571</v>
      </c>
      <c r="C3" s="888"/>
      <c r="D3" s="888"/>
      <c r="E3" s="888"/>
      <c r="F3" s="524"/>
    </row>
    <row r="4" spans="1:7" ht="15.75" customHeight="1" x14ac:dyDescent="0.2">
      <c r="B4" s="536" t="s">
        <v>570</v>
      </c>
    </row>
    <row r="5" spans="1:7" ht="15.75" customHeight="1" x14ac:dyDescent="0.2">
      <c r="B5" s="537" t="s">
        <v>569</v>
      </c>
    </row>
    <row r="6" spans="1:7" ht="6.75" customHeight="1" x14ac:dyDescent="0.2">
      <c r="B6" s="46"/>
    </row>
    <row r="7" spans="1:7" ht="15.75" customHeight="1" x14ac:dyDescent="0.2">
      <c r="B7" s="523" t="s">
        <v>219</v>
      </c>
      <c r="D7" s="525" t="s">
        <v>223</v>
      </c>
      <c r="E7" s="525"/>
      <c r="F7" s="521">
        <f>VLOOKUP(G7,A8:B27,2)</f>
        <v>78</v>
      </c>
      <c r="G7" s="535">
        <v>1</v>
      </c>
    </row>
    <row r="8" spans="1:7" ht="15.75" customHeight="1" x14ac:dyDescent="0.2">
      <c r="A8" s="535">
        <v>1</v>
      </c>
      <c r="B8" s="522">
        <v>78</v>
      </c>
      <c r="D8" s="983" t="s">
        <v>572</v>
      </c>
      <c r="E8" s="983"/>
      <c r="F8" s="528"/>
      <c r="G8" s="529" t="s">
        <v>1000</v>
      </c>
    </row>
    <row r="9" spans="1:7" ht="15.75" customHeight="1" x14ac:dyDescent="0.2">
      <c r="A9" s="535">
        <v>2</v>
      </c>
      <c r="B9" s="522">
        <v>69</v>
      </c>
    </row>
    <row r="10" spans="1:7" ht="15.75" customHeight="1" x14ac:dyDescent="0.2">
      <c r="A10" s="535">
        <v>3</v>
      </c>
      <c r="B10" s="522">
        <v>71</v>
      </c>
    </row>
    <row r="11" spans="1:7" ht="15.75" customHeight="1" x14ac:dyDescent="0.2">
      <c r="A11" s="535">
        <v>4</v>
      </c>
      <c r="B11" s="522">
        <v>84</v>
      </c>
      <c r="D11" s="525" t="s">
        <v>223</v>
      </c>
      <c r="E11" s="526"/>
      <c r="F11" s="530">
        <v>87</v>
      </c>
    </row>
    <row r="12" spans="1:7" ht="15.75" customHeight="1" x14ac:dyDescent="0.2">
      <c r="A12" s="535">
        <v>5</v>
      </c>
      <c r="B12" s="522">
        <v>97</v>
      </c>
      <c r="D12" s="531" t="s">
        <v>224</v>
      </c>
      <c r="E12" s="532"/>
      <c r="F12" s="533">
        <v>3</v>
      </c>
    </row>
    <row r="13" spans="1:7" ht="15" x14ac:dyDescent="0.2">
      <c r="A13" s="535">
        <v>6</v>
      </c>
      <c r="B13" s="522">
        <v>54</v>
      </c>
      <c r="D13" s="984" t="s">
        <v>109</v>
      </c>
      <c r="E13" s="984"/>
      <c r="F13" s="534"/>
      <c r="G13" s="529" t="s">
        <v>1001</v>
      </c>
    </row>
    <row r="14" spans="1:7" ht="15" x14ac:dyDescent="0.2">
      <c r="A14" s="535">
        <v>7</v>
      </c>
      <c r="B14" s="522">
        <v>63</v>
      </c>
    </row>
    <row r="15" spans="1:7" ht="15" x14ac:dyDescent="0.2">
      <c r="A15" s="535">
        <v>8</v>
      </c>
      <c r="B15" s="522">
        <v>87</v>
      </c>
    </row>
    <row r="16" spans="1:7" ht="15" x14ac:dyDescent="0.2">
      <c r="A16" s="535">
        <v>9</v>
      </c>
      <c r="B16" s="522">
        <v>61</v>
      </c>
    </row>
    <row r="17" spans="1:2" ht="15" x14ac:dyDescent="0.2">
      <c r="A17" s="535">
        <v>10</v>
      </c>
      <c r="B17" s="522">
        <v>67</v>
      </c>
    </row>
    <row r="18" spans="1:2" ht="15" x14ac:dyDescent="0.2">
      <c r="A18" s="535">
        <v>11</v>
      </c>
      <c r="B18" s="522">
        <v>55</v>
      </c>
    </row>
    <row r="19" spans="1:2" ht="15" x14ac:dyDescent="0.2">
      <c r="A19" s="535">
        <v>12</v>
      </c>
      <c r="B19" s="522">
        <v>98</v>
      </c>
    </row>
    <row r="20" spans="1:2" ht="15" x14ac:dyDescent="0.2">
      <c r="A20" s="535">
        <v>13</v>
      </c>
      <c r="B20" s="522">
        <v>85</v>
      </c>
    </row>
    <row r="21" spans="1:2" ht="15" x14ac:dyDescent="0.2">
      <c r="A21" s="535">
        <v>14</v>
      </c>
      <c r="B21" s="522">
        <v>87</v>
      </c>
    </row>
    <row r="22" spans="1:2" ht="15" x14ac:dyDescent="0.2">
      <c r="A22" s="535">
        <v>15</v>
      </c>
      <c r="B22" s="522">
        <v>60</v>
      </c>
    </row>
    <row r="23" spans="1:2" ht="15" x14ac:dyDescent="0.2">
      <c r="A23" s="535">
        <v>16</v>
      </c>
      <c r="B23" s="522">
        <v>81</v>
      </c>
    </row>
    <row r="24" spans="1:2" ht="15" x14ac:dyDescent="0.2">
      <c r="A24" s="535">
        <v>17</v>
      </c>
      <c r="B24" s="522">
        <v>67</v>
      </c>
    </row>
    <row r="25" spans="1:2" ht="15" x14ac:dyDescent="0.2">
      <c r="A25" s="535">
        <v>18</v>
      </c>
      <c r="B25" s="522">
        <v>47</v>
      </c>
    </row>
    <row r="26" spans="1:2" ht="15" x14ac:dyDescent="0.2">
      <c r="A26" s="535">
        <v>19</v>
      </c>
      <c r="B26" s="522">
        <v>88</v>
      </c>
    </row>
    <row r="27" spans="1:2" ht="15" x14ac:dyDescent="0.2">
      <c r="A27" s="535">
        <v>20</v>
      </c>
      <c r="B27" s="522">
        <v>69</v>
      </c>
    </row>
    <row r="28" spans="1:2" ht="19.5" customHeight="1" x14ac:dyDescent="0.2"/>
  </sheetData>
  <mergeCells count="3">
    <mergeCell ref="B3:E3"/>
    <mergeCell ref="D8:E8"/>
    <mergeCell ref="D13:E13"/>
  </mergeCells>
  <dataValidations count="1">
    <dataValidation type="list" allowBlank="1" showInputMessage="1" showErrorMessage="1" sqref="F11">
      <formula1>$B$8:$B$27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4</xdr:col>
                    <xdr:colOff>790575</xdr:colOff>
                    <xdr:row>11</xdr:row>
                    <xdr:rowOff>9525</xdr:rowOff>
                  </from>
                  <to>
                    <xdr:col>4</xdr:col>
                    <xdr:colOff>1276350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4" name="Scroll Bar 4">
              <controlPr defaultSize="0" autoPict="0">
                <anchor moveWithCells="1">
                  <from>
                    <xdr:col>4</xdr:col>
                    <xdr:colOff>819150</xdr:colOff>
                    <xdr:row>6</xdr:row>
                    <xdr:rowOff>28575</xdr:rowOff>
                  </from>
                  <to>
                    <xdr:col>4</xdr:col>
                    <xdr:colOff>1304925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19"/>
  <sheetViews>
    <sheetView showGridLines="0" workbookViewId="0">
      <selection activeCell="L6" sqref="L6"/>
    </sheetView>
  </sheetViews>
  <sheetFormatPr defaultRowHeight="15.75" customHeight="1" x14ac:dyDescent="0.2"/>
  <cols>
    <col min="1" max="1" width="5.85546875" style="520" customWidth="1"/>
    <col min="2" max="2" width="11.28515625" style="520" customWidth="1"/>
    <col min="3" max="3" width="4.28515625" style="520" customWidth="1"/>
    <col min="4" max="4" width="13.140625" style="520" customWidth="1"/>
    <col min="5" max="5" width="19.85546875" style="520" customWidth="1"/>
    <col min="6" max="6" width="9.140625" style="520"/>
    <col min="7" max="7" width="6.42578125" style="520" customWidth="1"/>
    <col min="8" max="8" width="11.28515625" style="520" customWidth="1"/>
    <col min="9" max="9" width="4.28515625" style="520" customWidth="1"/>
    <col min="10" max="10" width="15.5703125" style="520" customWidth="1"/>
    <col min="11" max="11" width="5" style="520" customWidth="1"/>
    <col min="12" max="12" width="9.140625" style="520"/>
    <col min="13" max="13" width="5.85546875" style="520" customWidth="1"/>
    <col min="14" max="16384" width="9.140625" style="520"/>
  </cols>
  <sheetData>
    <row r="1" spans="2:12" ht="19.5" customHeight="1" x14ac:dyDescent="0.2"/>
    <row r="2" spans="2:12" ht="18.75" customHeight="1" x14ac:dyDescent="0.2">
      <c r="B2" s="464" t="s">
        <v>218</v>
      </c>
    </row>
    <row r="3" spans="2:12" ht="18" customHeight="1" x14ac:dyDescent="0.2">
      <c r="B3" s="888" t="s">
        <v>574</v>
      </c>
      <c r="C3" s="888"/>
      <c r="D3" s="888"/>
    </row>
    <row r="4" spans="2:12" ht="15.75" customHeight="1" x14ac:dyDescent="0.2">
      <c r="B4" s="548" t="s">
        <v>573</v>
      </c>
    </row>
    <row r="5" spans="2:12" ht="6.75" customHeight="1" x14ac:dyDescent="0.2">
      <c r="B5" s="46"/>
    </row>
    <row r="6" spans="2:12" ht="17.25" customHeight="1" x14ac:dyDescent="0.2">
      <c r="B6" s="523" t="s">
        <v>219</v>
      </c>
      <c r="D6" s="527" t="s">
        <v>575</v>
      </c>
      <c r="E6" s="527"/>
      <c r="F6" s="549">
        <f>QUARTILE($B$7:$B$18,0)</f>
        <v>1</v>
      </c>
      <c r="H6" s="523" t="s">
        <v>219</v>
      </c>
      <c r="J6" s="527" t="s">
        <v>220</v>
      </c>
      <c r="K6" s="550">
        <v>2</v>
      </c>
      <c r="L6" s="554"/>
    </row>
    <row r="7" spans="2:12" ht="15.75" customHeight="1" x14ac:dyDescent="0.2">
      <c r="B7" s="546">
        <v>1</v>
      </c>
      <c r="D7" s="527" t="s">
        <v>576</v>
      </c>
      <c r="E7" s="527"/>
      <c r="F7" s="549">
        <f>QUARTILE($B$7:$B$18,1)</f>
        <v>3.75</v>
      </c>
      <c r="H7" s="547">
        <v>1350</v>
      </c>
      <c r="L7" s="553" t="s">
        <v>1003</v>
      </c>
    </row>
    <row r="8" spans="2:12" ht="15" customHeight="1" x14ac:dyDescent="0.2">
      <c r="B8" s="546">
        <v>2</v>
      </c>
      <c r="D8" s="527" t="s">
        <v>577</v>
      </c>
      <c r="E8" s="527"/>
      <c r="F8" s="549">
        <f>QUARTILE($B$7:$B$18,2)</f>
        <v>6.5</v>
      </c>
      <c r="H8" s="547">
        <v>123</v>
      </c>
    </row>
    <row r="9" spans="2:12" ht="15" customHeight="1" x14ac:dyDescent="0.2">
      <c r="B9" s="546">
        <v>3</v>
      </c>
      <c r="D9" s="527" t="s">
        <v>578</v>
      </c>
      <c r="E9" s="527"/>
      <c r="F9" s="549">
        <f>QUARTILE($B$7:$B$18,3)</f>
        <v>9.25</v>
      </c>
      <c r="H9" s="547">
        <v>3456</v>
      </c>
    </row>
    <row r="10" spans="2:12" ht="15" customHeight="1" x14ac:dyDescent="0.2">
      <c r="B10" s="546">
        <v>4</v>
      </c>
      <c r="D10" s="527" t="s">
        <v>579</v>
      </c>
      <c r="E10" s="527"/>
      <c r="F10" s="552"/>
      <c r="H10" s="547">
        <v>334</v>
      </c>
    </row>
    <row r="11" spans="2:12" ht="15" customHeight="1" x14ac:dyDescent="0.2">
      <c r="B11" s="546">
        <v>5</v>
      </c>
      <c r="F11" s="553" t="s">
        <v>1002</v>
      </c>
      <c r="H11" s="547">
        <v>1235</v>
      </c>
    </row>
    <row r="12" spans="2:12" ht="15" customHeight="1" x14ac:dyDescent="0.2">
      <c r="B12" s="546">
        <v>6</v>
      </c>
      <c r="H12" s="547">
        <v>1250</v>
      </c>
    </row>
    <row r="13" spans="2:12" ht="15" customHeight="1" x14ac:dyDescent="0.2">
      <c r="B13" s="546">
        <v>7</v>
      </c>
      <c r="H13" s="547">
        <v>10000</v>
      </c>
    </row>
    <row r="14" spans="2:12" ht="15" customHeight="1" x14ac:dyDescent="0.2">
      <c r="B14" s="546">
        <v>8</v>
      </c>
      <c r="H14" s="547">
        <v>2340</v>
      </c>
    </row>
    <row r="15" spans="2:12" ht="15" customHeight="1" x14ac:dyDescent="0.2">
      <c r="B15" s="546">
        <v>9</v>
      </c>
      <c r="H15" s="547">
        <v>2500</v>
      </c>
    </row>
    <row r="16" spans="2:12" ht="15" customHeight="1" x14ac:dyDescent="0.2">
      <c r="B16" s="546">
        <v>10</v>
      </c>
      <c r="H16" s="547">
        <v>1450</v>
      </c>
    </row>
    <row r="17" spans="2:8" ht="15" customHeight="1" x14ac:dyDescent="0.2">
      <c r="B17" s="546">
        <v>11</v>
      </c>
      <c r="H17" s="547">
        <v>1750</v>
      </c>
    </row>
    <row r="18" spans="2:8" ht="15" customHeight="1" x14ac:dyDescent="0.2">
      <c r="B18" s="546">
        <v>12</v>
      </c>
      <c r="H18" s="547">
        <v>2222</v>
      </c>
    </row>
    <row r="19" spans="2:8" ht="20.25" customHeight="1" x14ac:dyDescent="0.2">
      <c r="H19" s="55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9</xdr:col>
                    <xdr:colOff>609600</xdr:colOff>
                    <xdr:row>5</xdr:row>
                    <xdr:rowOff>28575</xdr:rowOff>
                  </from>
                  <to>
                    <xdr:col>10</xdr:col>
                    <xdr:colOff>57150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9"/>
  <sheetViews>
    <sheetView showGridLines="0" workbookViewId="0">
      <selection activeCell="F11" sqref="F11:F25"/>
    </sheetView>
  </sheetViews>
  <sheetFormatPr defaultRowHeight="15" x14ac:dyDescent="0.2"/>
  <cols>
    <col min="1" max="1" width="5.85546875" style="556" customWidth="1"/>
    <col min="2" max="2" width="6.140625" style="556" customWidth="1"/>
    <col min="3" max="3" width="1" style="556" customWidth="1"/>
    <col min="4" max="4" width="15.7109375" style="556" customWidth="1"/>
    <col min="5" max="5" width="11.42578125" style="556" customWidth="1"/>
    <col min="6" max="6" width="12.42578125" style="556" customWidth="1"/>
    <col min="7" max="7" width="4" style="556" customWidth="1"/>
    <col min="8" max="8" width="19.85546875" style="556" customWidth="1"/>
    <col min="9" max="9" width="5.85546875" style="556" customWidth="1"/>
    <col min="10" max="16384" width="9.140625" style="556"/>
  </cols>
  <sheetData>
    <row r="1" spans="1:8" ht="19.5" customHeight="1" x14ac:dyDescent="0.2"/>
    <row r="2" spans="1:8" ht="18.75" x14ac:dyDescent="0.2">
      <c r="B2" s="464" t="s">
        <v>137</v>
      </c>
    </row>
    <row r="3" spans="1:8" ht="18" customHeight="1" x14ac:dyDescent="0.2">
      <c r="B3" s="888" t="s">
        <v>584</v>
      </c>
      <c r="C3" s="888"/>
      <c r="D3" s="888"/>
      <c r="E3" s="888"/>
    </row>
    <row r="4" spans="1:8" x14ac:dyDescent="0.2">
      <c r="B4" s="7" t="s">
        <v>580</v>
      </c>
    </row>
    <row r="5" spans="1:8" x14ac:dyDescent="0.2">
      <c r="B5" s="8" t="s">
        <v>581</v>
      </c>
    </row>
    <row r="6" spans="1:8" ht="6.75" customHeight="1" x14ac:dyDescent="0.2"/>
    <row r="7" spans="1:8" ht="18.75" customHeight="1" x14ac:dyDescent="0.2">
      <c r="A7" s="575"/>
      <c r="B7" s="574" t="str">
        <f>"Order (pilihan nilai) - "&amp;G7</f>
        <v>Order (pilihan nilai) - 1</v>
      </c>
      <c r="C7" s="572"/>
      <c r="D7" s="572"/>
      <c r="E7" s="573"/>
      <c r="F7" s="576" t="str">
        <f>IF(G7=0,"tertinggi","terendah")</f>
        <v>terendah</v>
      </c>
      <c r="G7" s="555">
        <v>1</v>
      </c>
      <c r="H7" s="571" t="s">
        <v>585</v>
      </c>
    </row>
    <row r="8" spans="1:8" ht="15" customHeight="1" x14ac:dyDescent="0.2">
      <c r="A8" s="575"/>
      <c r="B8" s="985" t="s">
        <v>582</v>
      </c>
      <c r="C8" s="985"/>
      <c r="D8" s="985"/>
      <c r="E8" s="985"/>
      <c r="F8" s="577">
        <v>11</v>
      </c>
      <c r="G8" s="571" t="s">
        <v>586</v>
      </c>
      <c r="H8" s="571"/>
    </row>
    <row r="9" spans="1:8" ht="15" customHeight="1" x14ac:dyDescent="0.2">
      <c r="B9" s="969" t="s">
        <v>47</v>
      </c>
      <c r="C9" s="989" t="s">
        <v>258</v>
      </c>
      <c r="D9" s="990"/>
      <c r="E9" s="991"/>
      <c r="F9" s="987" t="s">
        <v>583</v>
      </c>
    </row>
    <row r="10" spans="1:8" ht="15" customHeight="1" x14ac:dyDescent="0.2">
      <c r="B10" s="986"/>
      <c r="C10" s="559" t="s">
        <v>264</v>
      </c>
      <c r="D10" s="560"/>
      <c r="E10" s="470" t="s">
        <v>259</v>
      </c>
      <c r="F10" s="988"/>
    </row>
    <row r="11" spans="1:8" ht="15" customHeight="1" x14ac:dyDescent="0.2">
      <c r="B11" s="561">
        <v>1</v>
      </c>
      <c r="C11" s="355">
        <f>F11</f>
        <v>0</v>
      </c>
      <c r="D11" s="356" t="s">
        <v>12</v>
      </c>
      <c r="E11" s="565">
        <v>34750</v>
      </c>
      <c r="F11" s="569"/>
      <c r="G11" s="570" t="s">
        <v>1004</v>
      </c>
    </row>
    <row r="12" spans="1:8" ht="15" customHeight="1" x14ac:dyDescent="0.2">
      <c r="B12" s="563">
        <v>2</v>
      </c>
      <c r="C12" s="355">
        <f t="shared" ref="C12:C25" si="0">F12</f>
        <v>0</v>
      </c>
      <c r="D12" s="359" t="s">
        <v>14</v>
      </c>
      <c r="E12" s="566">
        <v>18950</v>
      </c>
      <c r="F12" s="562"/>
    </row>
    <row r="13" spans="1:8" ht="15" customHeight="1" x14ac:dyDescent="0.2">
      <c r="B13" s="563">
        <v>3</v>
      </c>
      <c r="C13" s="355">
        <f t="shared" si="0"/>
        <v>0</v>
      </c>
      <c r="D13" s="359" t="s">
        <v>21</v>
      </c>
      <c r="E13" s="566">
        <v>17580</v>
      </c>
      <c r="F13" s="562"/>
    </row>
    <row r="14" spans="1:8" ht="15" customHeight="1" x14ac:dyDescent="0.2">
      <c r="B14" s="563">
        <v>4</v>
      </c>
      <c r="C14" s="355">
        <f t="shared" si="0"/>
        <v>0</v>
      </c>
      <c r="D14" s="359" t="s">
        <v>23</v>
      </c>
      <c r="E14" s="566">
        <v>22450</v>
      </c>
      <c r="F14" s="562"/>
    </row>
    <row r="15" spans="1:8" x14ac:dyDescent="0.2">
      <c r="B15" s="563">
        <v>5</v>
      </c>
      <c r="C15" s="355">
        <f t="shared" si="0"/>
        <v>0</v>
      </c>
      <c r="D15" s="359" t="s">
        <v>29</v>
      </c>
      <c r="E15" s="566">
        <v>16750</v>
      </c>
      <c r="F15" s="562"/>
    </row>
    <row r="16" spans="1:8" x14ac:dyDescent="0.2">
      <c r="B16" s="563">
        <v>6</v>
      </c>
      <c r="C16" s="355">
        <f t="shared" si="0"/>
        <v>0</v>
      </c>
      <c r="D16" s="359" t="s">
        <v>83</v>
      </c>
      <c r="E16" s="566">
        <v>21890</v>
      </c>
      <c r="F16" s="562"/>
    </row>
    <row r="17" spans="2:6" x14ac:dyDescent="0.2">
      <c r="B17" s="563">
        <v>7</v>
      </c>
      <c r="C17" s="355">
        <f t="shared" si="0"/>
        <v>0</v>
      </c>
      <c r="D17" s="359" t="s">
        <v>28</v>
      </c>
      <c r="E17" s="566">
        <v>16998</v>
      </c>
      <c r="F17" s="562"/>
    </row>
    <row r="18" spans="2:6" x14ac:dyDescent="0.2">
      <c r="B18" s="563">
        <v>8</v>
      </c>
      <c r="C18" s="355">
        <f t="shared" si="0"/>
        <v>0</v>
      </c>
      <c r="D18" s="359" t="s">
        <v>58</v>
      </c>
      <c r="E18" s="566">
        <v>18750</v>
      </c>
      <c r="F18" s="562"/>
    </row>
    <row r="19" spans="2:6" x14ac:dyDescent="0.2">
      <c r="B19" s="563">
        <v>9</v>
      </c>
      <c r="C19" s="355">
        <f t="shared" si="0"/>
        <v>0</v>
      </c>
      <c r="D19" s="359" t="s">
        <v>85</v>
      </c>
      <c r="E19" s="566">
        <v>22500</v>
      </c>
      <c r="F19" s="562"/>
    </row>
    <row r="20" spans="2:6" x14ac:dyDescent="0.2">
      <c r="B20" s="563">
        <v>10</v>
      </c>
      <c r="C20" s="355">
        <f t="shared" si="0"/>
        <v>0</v>
      </c>
      <c r="D20" s="359" t="s">
        <v>149</v>
      </c>
      <c r="E20" s="566">
        <v>16570</v>
      </c>
      <c r="F20" s="562"/>
    </row>
    <row r="21" spans="2:6" x14ac:dyDescent="0.2">
      <c r="B21" s="563">
        <v>11</v>
      </c>
      <c r="C21" s="355">
        <f t="shared" si="0"/>
        <v>0</v>
      </c>
      <c r="D21" s="359" t="s">
        <v>150</v>
      </c>
      <c r="E21" s="567">
        <v>12560</v>
      </c>
      <c r="F21" s="562"/>
    </row>
    <row r="22" spans="2:6" x14ac:dyDescent="0.2">
      <c r="B22" s="563">
        <v>12</v>
      </c>
      <c r="C22" s="355">
        <f t="shared" si="0"/>
        <v>0</v>
      </c>
      <c r="D22" s="359" t="s">
        <v>56</v>
      </c>
      <c r="E22" s="566">
        <v>11250</v>
      </c>
      <c r="F22" s="562"/>
    </row>
    <row r="23" spans="2:6" ht="15" customHeight="1" x14ac:dyDescent="0.2">
      <c r="B23" s="563">
        <v>13</v>
      </c>
      <c r="C23" s="355">
        <f t="shared" si="0"/>
        <v>0</v>
      </c>
      <c r="D23" s="359" t="s">
        <v>30</v>
      </c>
      <c r="E23" s="566">
        <v>19257</v>
      </c>
      <c r="F23" s="562"/>
    </row>
    <row r="24" spans="2:6" ht="15" customHeight="1" x14ac:dyDescent="0.2">
      <c r="B24" s="563">
        <v>14</v>
      </c>
      <c r="C24" s="355">
        <f t="shared" si="0"/>
        <v>0</v>
      </c>
      <c r="D24" s="359" t="s">
        <v>511</v>
      </c>
      <c r="E24" s="566">
        <v>8575</v>
      </c>
      <c r="F24" s="562"/>
    </row>
    <row r="25" spans="2:6" ht="15" customHeight="1" x14ac:dyDescent="0.2">
      <c r="B25" s="564">
        <v>15</v>
      </c>
      <c r="C25" s="580">
        <f t="shared" si="0"/>
        <v>0</v>
      </c>
      <c r="D25" s="365" t="s">
        <v>169</v>
      </c>
      <c r="E25" s="568">
        <v>9580</v>
      </c>
      <c r="F25" s="581"/>
    </row>
    <row r="26" spans="2:6" ht="15" customHeight="1" x14ac:dyDescent="0.2">
      <c r="B26" s="557"/>
      <c r="C26" s="557"/>
      <c r="D26" s="558" t="s">
        <v>91</v>
      </c>
      <c r="E26" s="578">
        <f>SUM(E11:E25)</f>
        <v>268410</v>
      </c>
      <c r="F26" s="579"/>
    </row>
    <row r="27" spans="2:6" ht="19.5" customHeight="1" x14ac:dyDescent="0.2"/>
    <row r="28" spans="2:6" ht="16.5" customHeight="1" x14ac:dyDescent="0.2"/>
    <row r="29" spans="2:6" ht="18.75" customHeight="1" x14ac:dyDescent="0.2"/>
  </sheetData>
  <mergeCells count="5">
    <mergeCell ref="B8:E8"/>
    <mergeCell ref="B9:B10"/>
    <mergeCell ref="F9:F10"/>
    <mergeCell ref="C9:E9"/>
    <mergeCell ref="B3:E3"/>
  </mergeCells>
  <conditionalFormatting sqref="C11:C25">
    <cfRule type="cellIs" dxfId="1" priority="1" operator="equal">
      <formula>$F$8</formula>
    </cfRule>
    <cfRule type="cellIs" dxfId="0" priority="2" operator="equal">
      <formula>#REF!</formula>
    </cfRule>
  </conditionalFormatting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25" r:id="rId4" name="Scroll Bar 1">
              <controlPr defaultSize="0" autoPict="0">
                <anchor moveWithCells="1">
                  <from>
                    <xdr:col>4</xdr:col>
                    <xdr:colOff>190500</xdr:colOff>
                    <xdr:row>6</xdr:row>
                    <xdr:rowOff>28575</xdr:rowOff>
                  </from>
                  <to>
                    <xdr:col>4</xdr:col>
                    <xdr:colOff>676275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26" r:id="rId5" name="Scroll Bar 2">
              <controlPr defaultSize="0" autoPict="0">
                <anchor moveWithCells="1">
                  <from>
                    <xdr:col>4</xdr:col>
                    <xdr:colOff>190500</xdr:colOff>
                    <xdr:row>6</xdr:row>
                    <xdr:rowOff>219075</xdr:rowOff>
                  </from>
                  <to>
                    <xdr:col>4</xdr:col>
                    <xdr:colOff>676275</xdr:colOff>
                    <xdr:row>7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3"/>
  <sheetViews>
    <sheetView showGridLines="0" workbookViewId="0">
      <selection activeCell="E12" sqref="E12:F21"/>
    </sheetView>
  </sheetViews>
  <sheetFormatPr defaultRowHeight="15" x14ac:dyDescent="0.2"/>
  <cols>
    <col min="1" max="1" width="5.85546875" style="6" customWidth="1"/>
    <col min="2" max="2" width="6.42578125" style="6" customWidth="1"/>
    <col min="3" max="3" width="10.7109375" style="6" customWidth="1"/>
    <col min="4" max="4" width="10.5703125" style="6" customWidth="1"/>
    <col min="5" max="5" width="12.5703125" style="6" customWidth="1"/>
    <col min="6" max="6" width="13.28515625" style="6" customWidth="1"/>
    <col min="7" max="7" width="29.42578125" style="6" customWidth="1"/>
    <col min="8" max="8" width="5.85546875" style="6" customWidth="1"/>
    <col min="9" max="16384" width="9.140625" style="6"/>
  </cols>
  <sheetData>
    <row r="1" spans="1:7" ht="19.5" customHeight="1" x14ac:dyDescent="0.2"/>
    <row r="2" spans="1:7" ht="18.75" x14ac:dyDescent="0.2">
      <c r="B2" s="874" t="s">
        <v>882</v>
      </c>
      <c r="C2" s="556"/>
      <c r="D2" s="556"/>
    </row>
    <row r="3" spans="1:7" ht="17.25" customHeight="1" x14ac:dyDescent="0.2">
      <c r="B3" s="888" t="s">
        <v>584</v>
      </c>
      <c r="C3" s="888"/>
      <c r="D3" s="888"/>
      <c r="E3" s="888"/>
    </row>
    <row r="4" spans="1:7" x14ac:dyDescent="0.2">
      <c r="B4" s="7" t="s">
        <v>895</v>
      </c>
    </row>
    <row r="5" spans="1:7" x14ac:dyDescent="0.2">
      <c r="B5" s="8" t="s">
        <v>896</v>
      </c>
    </row>
    <row r="6" spans="1:7" x14ac:dyDescent="0.2">
      <c r="B6" s="7" t="s">
        <v>883</v>
      </c>
    </row>
    <row r="7" spans="1:7" ht="6.75" customHeight="1" x14ac:dyDescent="0.2"/>
    <row r="8" spans="1:7" ht="16.5" customHeight="1" x14ac:dyDescent="0.2">
      <c r="A8" s="192">
        <v>0</v>
      </c>
      <c r="B8" s="30" t="str">
        <f>"Order (pilihan) - "&amp;A8</f>
        <v>Order (pilihan) - 0</v>
      </c>
      <c r="C8" s="756"/>
      <c r="D8" s="756"/>
      <c r="E8" s="839" t="str">
        <f>" dari nilai "&amp;IF(A8=0,"tertinggi","terendah")</f>
        <v xml:space="preserve"> dari nilai tertinggi</v>
      </c>
      <c r="F8" s="616"/>
    </row>
    <row r="9" spans="1:7" ht="6.75" customHeight="1" x14ac:dyDescent="0.2"/>
    <row r="10" spans="1:7" ht="15" customHeight="1" x14ac:dyDescent="0.2">
      <c r="B10" s="930" t="s">
        <v>107</v>
      </c>
      <c r="C10" s="993" t="s">
        <v>430</v>
      </c>
      <c r="D10" s="995" t="s">
        <v>247</v>
      </c>
      <c r="E10" s="879" t="s">
        <v>894</v>
      </c>
      <c r="F10" s="880"/>
    </row>
    <row r="11" spans="1:7" x14ac:dyDescent="0.2">
      <c r="B11" s="992"/>
      <c r="C11" s="994"/>
      <c r="D11" s="996"/>
      <c r="E11" s="381" t="s">
        <v>137</v>
      </c>
      <c r="F11" s="873" t="s">
        <v>882</v>
      </c>
    </row>
    <row r="12" spans="1:7" x14ac:dyDescent="0.2">
      <c r="B12" s="233">
        <v>1</v>
      </c>
      <c r="C12" s="448" t="s">
        <v>884</v>
      </c>
      <c r="D12" s="448">
        <v>78</v>
      </c>
      <c r="E12" s="875"/>
      <c r="F12" s="233"/>
      <c r="G12" s="185" t="s">
        <v>1005</v>
      </c>
    </row>
    <row r="13" spans="1:7" x14ac:dyDescent="0.2">
      <c r="B13" s="233">
        <v>2</v>
      </c>
      <c r="C13" s="448" t="s">
        <v>885</v>
      </c>
      <c r="D13" s="448">
        <v>69</v>
      </c>
      <c r="E13" s="875"/>
      <c r="F13" s="233"/>
    </row>
    <row r="14" spans="1:7" x14ac:dyDescent="0.2">
      <c r="B14" s="233">
        <v>3</v>
      </c>
      <c r="C14" s="448" t="s">
        <v>886</v>
      </c>
      <c r="D14" s="448">
        <v>88</v>
      </c>
      <c r="E14" s="875"/>
      <c r="F14" s="233"/>
    </row>
    <row r="15" spans="1:7" x14ac:dyDescent="0.2">
      <c r="B15" s="233">
        <v>4</v>
      </c>
      <c r="C15" s="448" t="s">
        <v>887</v>
      </c>
      <c r="D15" s="448">
        <v>78</v>
      </c>
      <c r="E15" s="875"/>
      <c r="F15" s="233"/>
    </row>
    <row r="16" spans="1:7" x14ac:dyDescent="0.2">
      <c r="B16" s="233">
        <v>5</v>
      </c>
      <c r="C16" s="448" t="s">
        <v>888</v>
      </c>
      <c r="D16" s="448">
        <v>92</v>
      </c>
      <c r="E16" s="875"/>
      <c r="F16" s="233"/>
    </row>
    <row r="17" spans="2:6" x14ac:dyDescent="0.2">
      <c r="B17" s="233">
        <v>6</v>
      </c>
      <c r="C17" s="448" t="s">
        <v>889</v>
      </c>
      <c r="D17" s="448">
        <v>87</v>
      </c>
      <c r="E17" s="875"/>
      <c r="F17" s="233"/>
    </row>
    <row r="18" spans="2:6" x14ac:dyDescent="0.2">
      <c r="B18" s="233">
        <v>7</v>
      </c>
      <c r="C18" s="448" t="s">
        <v>890</v>
      </c>
      <c r="D18" s="448">
        <v>88</v>
      </c>
      <c r="E18" s="875"/>
      <c r="F18" s="233"/>
    </row>
    <row r="19" spans="2:6" x14ac:dyDescent="0.2">
      <c r="B19" s="233">
        <v>8</v>
      </c>
      <c r="C19" s="448" t="s">
        <v>891</v>
      </c>
      <c r="D19" s="448">
        <v>92</v>
      </c>
      <c r="E19" s="875"/>
      <c r="F19" s="233"/>
    </row>
    <row r="20" spans="2:6" x14ac:dyDescent="0.2">
      <c r="B20" s="233">
        <v>9</v>
      </c>
      <c r="C20" s="448" t="s">
        <v>892</v>
      </c>
      <c r="D20" s="448">
        <v>81</v>
      </c>
      <c r="E20" s="875"/>
      <c r="F20" s="233"/>
    </row>
    <row r="21" spans="2:6" x14ac:dyDescent="0.2">
      <c r="B21" s="233">
        <v>10</v>
      </c>
      <c r="C21" s="448" t="s">
        <v>893</v>
      </c>
      <c r="D21" s="448">
        <v>91</v>
      </c>
      <c r="E21" s="875"/>
      <c r="F21" s="233"/>
    </row>
    <row r="22" spans="2:6" x14ac:dyDescent="0.2">
      <c r="E22" s="762" t="s">
        <v>1006</v>
      </c>
    </row>
    <row r="23" spans="2:6" ht="19.5" customHeight="1" x14ac:dyDescent="0.2"/>
  </sheetData>
  <mergeCells count="5">
    <mergeCell ref="B3:E3"/>
    <mergeCell ref="B10:B11"/>
    <mergeCell ref="C10:C11"/>
    <mergeCell ref="D10:D11"/>
    <mergeCell ref="E10:F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4593" r:id="rId3" name="Scroll Bar 1">
              <controlPr defaultSize="0" autoPict="0">
                <anchor moveWithCells="1">
                  <from>
                    <xdr:col>3</xdr:col>
                    <xdr:colOff>104775</xdr:colOff>
                    <xdr:row>7</xdr:row>
                    <xdr:rowOff>28575</xdr:rowOff>
                  </from>
                  <to>
                    <xdr:col>3</xdr:col>
                    <xdr:colOff>590550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showGridLines="0" workbookViewId="0">
      <selection activeCell="C9" sqref="C9"/>
    </sheetView>
  </sheetViews>
  <sheetFormatPr defaultRowHeight="15" x14ac:dyDescent="0.2"/>
  <cols>
    <col min="1" max="1" width="5.85546875" style="194" customWidth="1"/>
    <col min="2" max="2" width="17.7109375" style="194" customWidth="1"/>
    <col min="3" max="3" width="14.5703125" style="194" customWidth="1"/>
    <col min="4" max="4" width="13.5703125" style="194" customWidth="1"/>
    <col min="5" max="8" width="12.28515625" style="194" customWidth="1"/>
    <col min="9" max="9" width="5.85546875" style="194" customWidth="1"/>
    <col min="10" max="10" width="8" style="194" customWidth="1"/>
    <col min="11" max="16384" width="9.140625" style="194"/>
  </cols>
  <sheetData>
    <row r="1" spans="2:8" ht="19.5" customHeight="1" x14ac:dyDescent="0.2"/>
    <row r="2" spans="2:8" ht="18.75" x14ac:dyDescent="0.2">
      <c r="B2" s="217" t="s">
        <v>327</v>
      </c>
    </row>
    <row r="3" spans="2:8" ht="18" customHeight="1" x14ac:dyDescent="0.2">
      <c r="B3" s="956" t="s">
        <v>587</v>
      </c>
      <c r="C3" s="956"/>
    </row>
    <row r="4" spans="2:8" x14ac:dyDescent="0.2">
      <c r="B4" s="7" t="s">
        <v>702</v>
      </c>
    </row>
    <row r="5" spans="2:8" ht="6.75" customHeight="1" x14ac:dyDescent="0.2">
      <c r="B5" s="197"/>
    </row>
    <row r="6" spans="2:8" ht="16.5" customHeight="1" x14ac:dyDescent="0.2">
      <c r="B6" s="997" t="s">
        <v>243</v>
      </c>
      <c r="C6" s="997"/>
      <c r="D6" s="997"/>
      <c r="E6" s="997"/>
      <c r="F6" s="997"/>
      <c r="G6" s="997"/>
      <c r="H6" s="997"/>
    </row>
    <row r="7" spans="2:8" ht="16.5" customHeight="1" x14ac:dyDescent="0.2">
      <c r="B7" s="583" t="s">
        <v>588</v>
      </c>
      <c r="C7" s="210">
        <v>2010</v>
      </c>
      <c r="D7" s="210">
        <f>C7+1</f>
        <v>2011</v>
      </c>
      <c r="E7" s="210">
        <f t="shared" ref="E7:H7" si="0">D7+1</f>
        <v>2012</v>
      </c>
      <c r="F7" s="210">
        <f t="shared" si="0"/>
        <v>2013</v>
      </c>
      <c r="G7" s="210">
        <f t="shared" si="0"/>
        <v>2014</v>
      </c>
      <c r="H7" s="584">
        <f t="shared" si="0"/>
        <v>2015</v>
      </c>
    </row>
    <row r="8" spans="2:8" ht="16.5" customHeight="1" x14ac:dyDescent="0.2">
      <c r="B8" s="583" t="s">
        <v>589</v>
      </c>
      <c r="C8" s="342">
        <v>1050000</v>
      </c>
      <c r="D8" s="342">
        <v>1285750</v>
      </c>
      <c r="E8" s="342">
        <v>1250500</v>
      </c>
      <c r="F8" s="342">
        <v>1325780</v>
      </c>
      <c r="G8" s="342">
        <v>1458790</v>
      </c>
      <c r="H8" s="585">
        <v>1395800</v>
      </c>
    </row>
    <row r="9" spans="2:8" ht="16.5" customHeight="1" x14ac:dyDescent="0.2">
      <c r="B9" s="586" t="s">
        <v>335</v>
      </c>
      <c r="C9" s="587"/>
      <c r="D9" s="588" t="s">
        <v>1007</v>
      </c>
      <c r="E9" s="403"/>
      <c r="F9" s="403"/>
      <c r="G9" s="403"/>
      <c r="H9" s="403"/>
    </row>
    <row r="10" spans="2:8" ht="19.5" customHeight="1" x14ac:dyDescent="0.2">
      <c r="B10" s="196"/>
      <c r="C10" s="196"/>
      <c r="D10" s="196"/>
      <c r="E10" s="196"/>
      <c r="F10" s="196"/>
    </row>
    <row r="12" spans="2:8" x14ac:dyDescent="0.2">
      <c r="B12" s="582"/>
    </row>
  </sheetData>
  <mergeCells count="2">
    <mergeCell ref="B6:H6"/>
    <mergeCell ref="B3:C3"/>
  </mergeCells>
  <pageMargins left="0.75" right="0.75" top="1" bottom="1" header="0.5" footer="0.5"/>
  <pageSetup orientation="portrait" horizontalDpi="360" verticalDpi="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>
      <selection activeCell="F8" sqref="F8"/>
    </sheetView>
  </sheetViews>
  <sheetFormatPr defaultRowHeight="15" x14ac:dyDescent="0.2"/>
  <cols>
    <col min="1" max="1" width="5.85546875" style="194" customWidth="1"/>
    <col min="2" max="2" width="15.5703125" style="194" customWidth="1"/>
    <col min="3" max="3" width="10.7109375" style="194" customWidth="1"/>
    <col min="4" max="4" width="3.7109375" style="194" customWidth="1"/>
    <col min="5" max="5" width="15.85546875" style="194" customWidth="1"/>
    <col min="6" max="6" width="11.42578125" style="194" customWidth="1"/>
    <col min="7" max="7" width="42.85546875" style="194" customWidth="1"/>
    <col min="8" max="8" width="5.85546875" style="194" customWidth="1"/>
    <col min="9" max="16384" width="9.140625" style="194"/>
  </cols>
  <sheetData>
    <row r="1" spans="2:7" ht="19.5" customHeight="1" x14ac:dyDescent="0.2"/>
    <row r="2" spans="2:7" ht="18.75" x14ac:dyDescent="0.2">
      <c r="B2" s="217" t="s">
        <v>328</v>
      </c>
    </row>
    <row r="3" spans="2:7" ht="18" customHeight="1" x14ac:dyDescent="0.2">
      <c r="B3" s="956" t="s">
        <v>594</v>
      </c>
      <c r="C3" s="956"/>
      <c r="D3" s="956"/>
      <c r="E3" s="956"/>
    </row>
    <row r="4" spans="2:7" x14ac:dyDescent="0.2">
      <c r="B4" s="7" t="s">
        <v>593</v>
      </c>
    </row>
    <row r="5" spans="2:7" x14ac:dyDescent="0.2">
      <c r="B5" s="8" t="s">
        <v>592</v>
      </c>
    </row>
    <row r="6" spans="2:7" x14ac:dyDescent="0.2">
      <c r="B6" s="594" t="s">
        <v>591</v>
      </c>
    </row>
    <row r="7" spans="2:7" ht="6.75" customHeight="1" x14ac:dyDescent="0.2">
      <c r="B7" s="197"/>
    </row>
    <row r="8" spans="2:7" ht="16.5" customHeight="1" x14ac:dyDescent="0.2">
      <c r="B8" s="592" t="s">
        <v>239</v>
      </c>
      <c r="C8" s="593"/>
      <c r="E8" s="402" t="s">
        <v>590</v>
      </c>
      <c r="F8" s="595"/>
      <c r="G8" s="591" t="str">
        <f>"Bentuk kurva "&amp;IF(F8&lt;0,"cenderung condong ke arah kanan",IF(F8=0,"normal","cenderung condong ke arah kiri"))</f>
        <v>Bentuk kurva normal</v>
      </c>
    </row>
    <row r="9" spans="2:7" x14ac:dyDescent="0.2">
      <c r="B9" s="168" t="s">
        <v>12</v>
      </c>
      <c r="C9" s="589">
        <v>34750</v>
      </c>
      <c r="F9" s="216" t="s">
        <v>1008</v>
      </c>
    </row>
    <row r="10" spans="2:7" x14ac:dyDescent="0.2">
      <c r="B10" s="168" t="s">
        <v>14</v>
      </c>
      <c r="C10" s="590">
        <v>18950</v>
      </c>
    </row>
    <row r="11" spans="2:7" x14ac:dyDescent="0.2">
      <c r="B11" s="168" t="s">
        <v>21</v>
      </c>
      <c r="C11" s="590">
        <v>17580</v>
      </c>
    </row>
    <row r="12" spans="2:7" x14ac:dyDescent="0.2">
      <c r="B12" s="168" t="s">
        <v>23</v>
      </c>
      <c r="C12" s="590">
        <v>22450</v>
      </c>
    </row>
    <row r="13" spans="2:7" x14ac:dyDescent="0.2">
      <c r="B13" s="168" t="s">
        <v>29</v>
      </c>
      <c r="C13" s="590">
        <v>16750</v>
      </c>
    </row>
    <row r="14" spans="2:7" x14ac:dyDescent="0.2">
      <c r="B14" s="168" t="s">
        <v>28</v>
      </c>
      <c r="C14" s="590">
        <v>21890</v>
      </c>
    </row>
    <row r="15" spans="2:7" x14ac:dyDescent="0.2">
      <c r="B15" s="168" t="s">
        <v>58</v>
      </c>
      <c r="C15" s="590">
        <v>16570</v>
      </c>
    </row>
    <row r="16" spans="2:7" x14ac:dyDescent="0.2">
      <c r="B16" s="168" t="s">
        <v>85</v>
      </c>
      <c r="C16" s="589">
        <v>18750</v>
      </c>
    </row>
    <row r="17" spans="2:3" x14ac:dyDescent="0.2">
      <c r="B17" s="168" t="s">
        <v>149</v>
      </c>
      <c r="C17" s="590">
        <v>11250</v>
      </c>
    </row>
    <row r="18" spans="2:3" x14ac:dyDescent="0.2">
      <c r="B18" s="168" t="s">
        <v>150</v>
      </c>
      <c r="C18" s="590">
        <v>9580</v>
      </c>
    </row>
    <row r="19" spans="2:3" x14ac:dyDescent="0.2">
      <c r="B19" s="168" t="s">
        <v>56</v>
      </c>
      <c r="C19" s="590">
        <v>17850</v>
      </c>
    </row>
    <row r="20" spans="2:3" x14ac:dyDescent="0.2">
      <c r="B20" s="168" t="s">
        <v>30</v>
      </c>
      <c r="C20" s="590">
        <v>18570</v>
      </c>
    </row>
    <row r="21" spans="2:3" ht="19.5" customHeight="1" x14ac:dyDescent="0.2"/>
  </sheetData>
  <mergeCells count="1">
    <mergeCell ref="B3:E3"/>
  </mergeCells>
  <pageMargins left="0.75" right="0.75" top="1" bottom="1" header="0.5" footer="0.5"/>
  <pageSetup orientation="portrait" horizontalDpi="360" verticalDpi="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showGridLines="0" workbookViewId="0">
      <selection activeCell="C9" sqref="C9"/>
    </sheetView>
  </sheetViews>
  <sheetFormatPr defaultRowHeight="15" x14ac:dyDescent="0.2"/>
  <cols>
    <col min="1" max="1" width="5.85546875" style="194" customWidth="1"/>
    <col min="2" max="2" width="17.7109375" style="194" customWidth="1"/>
    <col min="3" max="3" width="14.5703125" style="194" customWidth="1"/>
    <col min="4" max="4" width="13.5703125" style="194" customWidth="1"/>
    <col min="5" max="8" width="12.28515625" style="194" customWidth="1"/>
    <col min="9" max="9" width="5.85546875" style="194" customWidth="1"/>
    <col min="10" max="10" width="8" style="194" customWidth="1"/>
    <col min="11" max="16384" width="9.140625" style="194"/>
  </cols>
  <sheetData>
    <row r="1" spans="2:8" ht="19.5" customHeight="1" x14ac:dyDescent="0.2"/>
    <row r="2" spans="2:8" ht="18.75" x14ac:dyDescent="0.2">
      <c r="B2" s="217" t="s">
        <v>138</v>
      </c>
    </row>
    <row r="3" spans="2:8" ht="18" customHeight="1" x14ac:dyDescent="0.2">
      <c r="B3" s="956" t="s">
        <v>596</v>
      </c>
      <c r="C3" s="956"/>
    </row>
    <row r="4" spans="2:8" x14ac:dyDescent="0.25">
      <c r="B4" s="58" t="s">
        <v>703</v>
      </c>
    </row>
    <row r="5" spans="2:8" ht="6.75" customHeight="1" x14ac:dyDescent="0.2">
      <c r="B5" s="197"/>
    </row>
    <row r="6" spans="2:8" ht="16.5" customHeight="1" x14ac:dyDescent="0.2">
      <c r="B6" s="997" t="s">
        <v>243</v>
      </c>
      <c r="C6" s="997"/>
      <c r="D6" s="997"/>
      <c r="E6" s="997"/>
      <c r="F6" s="997"/>
      <c r="G6" s="997"/>
      <c r="H6" s="997"/>
    </row>
    <row r="7" spans="2:8" ht="16.5" customHeight="1" x14ac:dyDescent="0.2">
      <c r="B7" s="583" t="s">
        <v>588</v>
      </c>
      <c r="C7" s="210">
        <v>2010</v>
      </c>
      <c r="D7" s="210">
        <f>C7+1</f>
        <v>2011</v>
      </c>
      <c r="E7" s="210">
        <f t="shared" ref="E7:H7" si="0">D7+1</f>
        <v>2012</v>
      </c>
      <c r="F7" s="210">
        <f t="shared" si="0"/>
        <v>2013</v>
      </c>
      <c r="G7" s="210">
        <f t="shared" si="0"/>
        <v>2014</v>
      </c>
      <c r="H7" s="584">
        <f t="shared" si="0"/>
        <v>2015</v>
      </c>
    </row>
    <row r="8" spans="2:8" ht="16.5" customHeight="1" x14ac:dyDescent="0.2">
      <c r="B8" s="583" t="s">
        <v>589</v>
      </c>
      <c r="C8" s="342">
        <v>125750</v>
      </c>
      <c r="D8" s="342">
        <v>168750</v>
      </c>
      <c r="E8" s="342">
        <v>187500</v>
      </c>
      <c r="F8" s="342">
        <v>195800</v>
      </c>
      <c r="G8" s="342">
        <v>210250</v>
      </c>
      <c r="H8" s="585">
        <v>245000</v>
      </c>
    </row>
    <row r="9" spans="2:8" ht="16.5" customHeight="1" x14ac:dyDescent="0.2">
      <c r="B9" s="586" t="s">
        <v>595</v>
      </c>
      <c r="C9" s="596"/>
      <c r="D9" s="597" t="s">
        <v>1009</v>
      </c>
      <c r="E9" s="403"/>
      <c r="F9" s="403"/>
      <c r="G9" s="403"/>
      <c r="H9" s="403"/>
    </row>
    <row r="10" spans="2:8" ht="19.5" customHeight="1" x14ac:dyDescent="0.2">
      <c r="B10" s="196"/>
      <c r="C10" s="196"/>
      <c r="D10" s="196"/>
      <c r="E10" s="196"/>
      <c r="F10" s="196"/>
    </row>
    <row r="12" spans="2:8" x14ac:dyDescent="0.2">
      <c r="B12" s="582"/>
    </row>
  </sheetData>
  <mergeCells count="2">
    <mergeCell ref="B3:C3"/>
    <mergeCell ref="B6:H6"/>
  </mergeCells>
  <pageMargins left="0.75" right="0.75" top="1" bottom="1" header="0.5" footer="0.5"/>
  <pageSetup orientation="portrait" horizontalDpi="360" verticalDpi="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2"/>
  <sheetViews>
    <sheetView showGridLines="0" workbookViewId="0">
      <selection activeCell="H10" sqref="H10"/>
    </sheetView>
  </sheetViews>
  <sheetFormatPr defaultRowHeight="15" x14ac:dyDescent="0.2"/>
  <cols>
    <col min="1" max="2" width="5.85546875" style="194" customWidth="1"/>
    <col min="3" max="3" width="14" style="194" customWidth="1"/>
    <col min="4" max="4" width="10.85546875" style="194" customWidth="1"/>
    <col min="5" max="5" width="4.7109375" style="194" customWidth="1"/>
    <col min="6" max="6" width="18.7109375" style="194" customWidth="1"/>
    <col min="7" max="7" width="14.140625" style="194" customWidth="1"/>
    <col min="8" max="8" width="11.7109375" style="194" customWidth="1"/>
    <col min="9" max="9" width="5.85546875" style="194" customWidth="1"/>
    <col min="10" max="16384" width="9.140625" style="194"/>
  </cols>
  <sheetData>
    <row r="1" spans="2:8" ht="19.5" customHeight="1" x14ac:dyDescent="0.2"/>
    <row r="2" spans="2:8" ht="18.75" x14ac:dyDescent="0.2">
      <c r="B2" s="217" t="s">
        <v>329</v>
      </c>
    </row>
    <row r="3" spans="2:8" ht="18" customHeight="1" x14ac:dyDescent="0.2">
      <c r="B3" s="956" t="s">
        <v>599</v>
      </c>
      <c r="C3" s="956"/>
      <c r="D3" s="956"/>
      <c r="E3" s="956"/>
    </row>
    <row r="4" spans="2:8" x14ac:dyDescent="0.2">
      <c r="B4" s="7" t="s">
        <v>597</v>
      </c>
    </row>
    <row r="5" spans="2:8" x14ac:dyDescent="0.2">
      <c r="B5" s="8" t="s">
        <v>598</v>
      </c>
    </row>
    <row r="6" spans="2:8" ht="6.75" customHeight="1" x14ac:dyDescent="0.2">
      <c r="B6" s="197"/>
    </row>
    <row r="7" spans="2:8" x14ac:dyDescent="0.2">
      <c r="B7" s="466" t="s">
        <v>47</v>
      </c>
      <c r="C7" s="998" t="s">
        <v>239</v>
      </c>
      <c r="D7" s="997"/>
      <c r="F7" s="417" t="s">
        <v>333</v>
      </c>
      <c r="G7" s="601">
        <v>9</v>
      </c>
      <c r="H7" s="602">
        <f>VLOOKUP(G7,DATA2,3)</f>
        <v>570</v>
      </c>
    </row>
    <row r="8" spans="2:8" x14ac:dyDescent="0.2">
      <c r="B8" s="213">
        <v>1</v>
      </c>
      <c r="C8" s="599" t="s">
        <v>11</v>
      </c>
      <c r="D8" s="600">
        <v>570</v>
      </c>
      <c r="F8" s="417" t="s">
        <v>307</v>
      </c>
      <c r="G8" s="601"/>
      <c r="H8" s="602">
        <f>AVERAGE(D8:D21)</f>
        <v>736.07142857142856</v>
      </c>
    </row>
    <row r="9" spans="2:8" x14ac:dyDescent="0.2">
      <c r="B9" s="213">
        <v>2</v>
      </c>
      <c r="C9" s="599" t="s">
        <v>330</v>
      </c>
      <c r="D9" s="600">
        <v>575</v>
      </c>
      <c r="F9" s="417" t="s">
        <v>308</v>
      </c>
      <c r="G9" s="601"/>
      <c r="H9" s="603">
        <f>STDEV(D8:D21)</f>
        <v>286.32404028295633</v>
      </c>
    </row>
    <row r="10" spans="2:8" x14ac:dyDescent="0.2">
      <c r="B10" s="213">
        <v>3</v>
      </c>
      <c r="C10" s="599" t="s">
        <v>12</v>
      </c>
      <c r="D10" s="600">
        <v>1450</v>
      </c>
      <c r="F10" s="417" t="s">
        <v>334</v>
      </c>
      <c r="G10" s="601"/>
      <c r="H10" s="604"/>
    </row>
    <row r="11" spans="2:8" x14ac:dyDescent="0.2">
      <c r="B11" s="213">
        <v>4</v>
      </c>
      <c r="C11" s="599" t="s">
        <v>13</v>
      </c>
      <c r="D11" s="600">
        <v>575</v>
      </c>
      <c r="H11" s="296" t="s">
        <v>1010</v>
      </c>
    </row>
    <row r="12" spans="2:8" x14ac:dyDescent="0.2">
      <c r="B12" s="213">
        <v>5</v>
      </c>
      <c r="C12" s="599" t="s">
        <v>14</v>
      </c>
      <c r="D12" s="600">
        <v>670</v>
      </c>
    </row>
    <row r="13" spans="2:8" x14ac:dyDescent="0.2">
      <c r="B13" s="213">
        <v>6</v>
      </c>
      <c r="C13" s="599" t="s">
        <v>15</v>
      </c>
      <c r="D13" s="600">
        <v>600</v>
      </c>
    </row>
    <row r="14" spans="2:8" x14ac:dyDescent="0.2">
      <c r="B14" s="213">
        <v>7</v>
      </c>
      <c r="C14" s="599" t="s">
        <v>16</v>
      </c>
      <c r="D14" s="600">
        <v>575</v>
      </c>
    </row>
    <row r="15" spans="2:8" x14ac:dyDescent="0.2">
      <c r="B15" s="213">
        <v>8</v>
      </c>
      <c r="C15" s="599" t="s">
        <v>17</v>
      </c>
      <c r="D15" s="600">
        <v>625</v>
      </c>
    </row>
    <row r="16" spans="2:8" x14ac:dyDescent="0.2">
      <c r="B16" s="213">
        <v>9</v>
      </c>
      <c r="C16" s="599" t="s">
        <v>18</v>
      </c>
      <c r="D16" s="600">
        <v>570</v>
      </c>
    </row>
    <row r="17" spans="2:4" x14ac:dyDescent="0.2">
      <c r="B17" s="213">
        <v>10</v>
      </c>
      <c r="C17" s="599" t="s">
        <v>19</v>
      </c>
      <c r="D17" s="600">
        <v>985</v>
      </c>
    </row>
    <row r="18" spans="2:4" x14ac:dyDescent="0.2">
      <c r="B18" s="213">
        <v>11</v>
      </c>
      <c r="C18" s="599" t="s">
        <v>20</v>
      </c>
      <c r="D18" s="600">
        <v>650</v>
      </c>
    </row>
    <row r="19" spans="2:4" x14ac:dyDescent="0.2">
      <c r="B19" s="213">
        <v>12</v>
      </c>
      <c r="C19" s="599" t="s">
        <v>21</v>
      </c>
      <c r="D19" s="600">
        <v>705</v>
      </c>
    </row>
    <row r="20" spans="2:4" x14ac:dyDescent="0.2">
      <c r="B20" s="213">
        <v>13</v>
      </c>
      <c r="C20" s="599" t="s">
        <v>22</v>
      </c>
      <c r="D20" s="600">
        <v>505</v>
      </c>
    </row>
    <row r="21" spans="2:4" x14ac:dyDescent="0.2">
      <c r="B21" s="213">
        <v>14</v>
      </c>
      <c r="C21" s="599" t="s">
        <v>23</v>
      </c>
      <c r="D21" s="600">
        <v>1250</v>
      </c>
    </row>
    <row r="22" spans="2:4" ht="19.5" customHeight="1" x14ac:dyDescent="0.2"/>
  </sheetData>
  <mergeCells count="2">
    <mergeCell ref="C7:D7"/>
    <mergeCell ref="B3:E3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4" name="Scroll Bar 1">
              <controlPr defaultSize="0" autoPict="0">
                <anchor moveWithCells="1">
                  <from>
                    <xdr:col>6</xdr:col>
                    <xdr:colOff>57150</xdr:colOff>
                    <xdr:row>6</xdr:row>
                    <xdr:rowOff>28575</xdr:rowOff>
                  </from>
                  <to>
                    <xdr:col>6</xdr:col>
                    <xdr:colOff>542925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4"/>
  <sheetViews>
    <sheetView showGridLines="0" workbookViewId="0">
      <selection activeCell="D10" sqref="D10"/>
    </sheetView>
  </sheetViews>
  <sheetFormatPr defaultRowHeight="15" x14ac:dyDescent="0.2"/>
  <cols>
    <col min="1" max="1" width="5.85546875" style="45" customWidth="1"/>
    <col min="2" max="2" width="8.140625" style="45" customWidth="1"/>
    <col min="3" max="3" width="42.42578125" style="45" customWidth="1"/>
    <col min="4" max="4" width="14" style="45" customWidth="1"/>
    <col min="5" max="5" width="6.85546875" style="45" customWidth="1"/>
    <col min="6" max="6" width="24.28515625" style="45" customWidth="1"/>
    <col min="7" max="7" width="5.85546875" style="45" customWidth="1"/>
    <col min="8" max="16384" width="9.140625" style="45"/>
  </cols>
  <sheetData>
    <row r="1" spans="2:5" ht="19.5" customHeight="1" x14ac:dyDescent="0.2"/>
    <row r="2" spans="2:5" ht="18.75" x14ac:dyDescent="0.3">
      <c r="B2" s="741" t="s">
        <v>715</v>
      </c>
    </row>
    <row r="3" spans="2:5" ht="18" customHeight="1" x14ac:dyDescent="0.2">
      <c r="B3" s="878" t="s">
        <v>716</v>
      </c>
      <c r="C3" s="878"/>
      <c r="D3" s="878"/>
    </row>
    <row r="4" spans="2:5" x14ac:dyDescent="0.2">
      <c r="B4" s="7" t="s">
        <v>651</v>
      </c>
    </row>
    <row r="5" spans="2:5" ht="6.75" customHeight="1" x14ac:dyDescent="0.2">
      <c r="C5" s="46"/>
    </row>
    <row r="6" spans="2:5" ht="16.5" customHeight="1" x14ac:dyDescent="0.2">
      <c r="B6" s="203" t="s">
        <v>815</v>
      </c>
      <c r="C6" s="487"/>
      <c r="D6" s="406">
        <v>60</v>
      </c>
      <c r="E6" s="47">
        <v>5</v>
      </c>
    </row>
    <row r="7" spans="2:5" ht="16.5" customHeight="1" x14ac:dyDescent="0.2">
      <c r="B7" s="203" t="s">
        <v>816</v>
      </c>
      <c r="C7" s="487"/>
      <c r="D7" s="755">
        <f>E7/100</f>
        <v>0.75</v>
      </c>
      <c r="E7" s="47">
        <v>75</v>
      </c>
    </row>
    <row r="8" spans="2:5" ht="16.5" customHeight="1" x14ac:dyDescent="0.2">
      <c r="B8" s="203" t="s">
        <v>817</v>
      </c>
      <c r="C8" s="487"/>
      <c r="D8" s="406">
        <v>45</v>
      </c>
      <c r="E8" s="47"/>
    </row>
    <row r="9" spans="2:5" ht="16.5" customHeight="1" x14ac:dyDescent="0.2">
      <c r="B9" s="454" t="s">
        <v>818</v>
      </c>
      <c r="C9" s="816"/>
      <c r="D9" s="407">
        <v>50</v>
      </c>
      <c r="E9" s="47">
        <v>5</v>
      </c>
    </row>
    <row r="10" spans="2:5" ht="17.25" customHeight="1" x14ac:dyDescent="0.2">
      <c r="B10" s="889" t="s">
        <v>158</v>
      </c>
      <c r="C10" s="890"/>
      <c r="D10" s="813"/>
      <c r="E10" s="73" t="s">
        <v>911</v>
      </c>
    </row>
    <row r="11" spans="2:5" ht="17.25" customHeight="1" x14ac:dyDescent="0.2">
      <c r="B11" s="486" t="s">
        <v>236</v>
      </c>
    </row>
    <row r="12" spans="2:5" ht="42.75" customHeight="1" x14ac:dyDescent="0.2">
      <c r="B12" s="887" t="str">
        <f>"Berdasarkan probabilitas antara "&amp;D8&amp;" dan "&amp;D9 &amp;", keberhasilan (termasuk) dalam  "&amp;D6&amp;" percobaan dan "&amp;TEXT(D7,"0,00%")&amp;" hasilnya, probabilitas keberhasilan sebesar "&amp;TEXT(D10,"0,0000")&amp;" atau "&amp;TEXT(D10,"#,##%")</f>
        <v>Berdasarkan probabilitas antara 45 dan 50, keberhasilan (termasuk) dalam  60 percobaan dan 75,00% hasilnya, probabilitas keberhasilan sebesar 0,0000 atau ,%</v>
      </c>
      <c r="C12" s="887"/>
      <c r="D12" s="887"/>
      <c r="E12" s="815"/>
    </row>
    <row r="13" spans="2:5" ht="19.5" customHeight="1" x14ac:dyDescent="0.2">
      <c r="B13" s="814"/>
      <c r="C13" s="814"/>
      <c r="D13" s="814"/>
    </row>
    <row r="14" spans="2:5" ht="19.5" customHeight="1" x14ac:dyDescent="0.2"/>
  </sheetData>
  <mergeCells count="3">
    <mergeCell ref="B3:D3"/>
    <mergeCell ref="B10:C10"/>
    <mergeCell ref="B12:D12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3473" r:id="rId4" name="Scroll Bar 1">
              <controlPr defaultSize="0" autoPict="0">
                <anchor moveWithCells="1">
                  <from>
                    <xdr:col>2</xdr:col>
                    <xdr:colOff>2238375</xdr:colOff>
                    <xdr:row>5</xdr:row>
                    <xdr:rowOff>38100</xdr:rowOff>
                  </from>
                  <to>
                    <xdr:col>2</xdr:col>
                    <xdr:colOff>2724150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474" r:id="rId5" name="Scroll Bar 2">
              <controlPr defaultSize="0" autoPict="0">
                <anchor moveWithCells="1">
                  <from>
                    <xdr:col>2</xdr:col>
                    <xdr:colOff>2238375</xdr:colOff>
                    <xdr:row>6</xdr:row>
                    <xdr:rowOff>28575</xdr:rowOff>
                  </from>
                  <to>
                    <xdr:col>2</xdr:col>
                    <xdr:colOff>2724150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475" r:id="rId6" name="Scroll Bar 3">
              <controlPr defaultSize="0" autoPict="0">
                <anchor moveWithCells="1">
                  <from>
                    <xdr:col>2</xdr:col>
                    <xdr:colOff>2238375</xdr:colOff>
                    <xdr:row>7</xdr:row>
                    <xdr:rowOff>19050</xdr:rowOff>
                  </from>
                  <to>
                    <xdr:col>2</xdr:col>
                    <xdr:colOff>2724150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476" r:id="rId7" name="Scroll Bar 4">
              <controlPr defaultSize="0" autoPict="0">
                <anchor moveWithCells="1">
                  <from>
                    <xdr:col>2</xdr:col>
                    <xdr:colOff>2238375</xdr:colOff>
                    <xdr:row>8</xdr:row>
                    <xdr:rowOff>9525</xdr:rowOff>
                  </from>
                  <to>
                    <xdr:col>2</xdr:col>
                    <xdr:colOff>2724150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showGridLines="0" workbookViewId="0">
      <selection activeCell="F9" sqref="F9:F11"/>
    </sheetView>
  </sheetViews>
  <sheetFormatPr defaultRowHeight="15" x14ac:dyDescent="0.2"/>
  <cols>
    <col min="1" max="1" width="5.85546875" style="194" customWidth="1"/>
    <col min="2" max="2" width="13.85546875" style="194" customWidth="1"/>
    <col min="3" max="3" width="12.85546875" style="194" customWidth="1"/>
    <col min="4" max="4" width="5.85546875" style="194" customWidth="1"/>
    <col min="5" max="5" width="28.5703125" style="194" customWidth="1"/>
    <col min="6" max="6" width="10.42578125" style="194" customWidth="1"/>
    <col min="7" max="7" width="18.28515625" style="194" customWidth="1"/>
    <col min="8" max="8" width="5.85546875" style="194" customWidth="1"/>
    <col min="9" max="16384" width="9.140625" style="194"/>
  </cols>
  <sheetData>
    <row r="1" spans="2:8" ht="19.5" customHeight="1" x14ac:dyDescent="0.2"/>
    <row r="2" spans="2:8" ht="18.75" x14ac:dyDescent="0.3">
      <c r="B2" s="544" t="s">
        <v>206</v>
      </c>
      <c r="C2" s="605"/>
    </row>
    <row r="3" spans="2:8" ht="18" customHeight="1" x14ac:dyDescent="0.2">
      <c r="B3" s="942" t="s">
        <v>691</v>
      </c>
      <c r="C3" s="942"/>
      <c r="D3" s="942"/>
    </row>
    <row r="4" spans="2:8" x14ac:dyDescent="0.2">
      <c r="B4" s="7" t="s">
        <v>695</v>
      </c>
      <c r="C4" s="605"/>
    </row>
    <row r="5" spans="2:8" ht="18" customHeight="1" x14ac:dyDescent="0.2">
      <c r="B5" s="888" t="s">
        <v>692</v>
      </c>
      <c r="C5" s="888"/>
      <c r="D5" s="888"/>
    </row>
    <row r="6" spans="2:8" x14ac:dyDescent="0.2">
      <c r="B6" s="734" t="s">
        <v>694</v>
      </c>
      <c r="C6" s="605"/>
    </row>
    <row r="7" spans="2:8" x14ac:dyDescent="0.2">
      <c r="B7" s="735" t="s">
        <v>693</v>
      </c>
      <c r="C7" s="605"/>
    </row>
    <row r="8" spans="2:8" ht="6.75" customHeight="1" x14ac:dyDescent="0.2">
      <c r="B8" s="74"/>
      <c r="C8" s="605"/>
    </row>
    <row r="9" spans="2:8" x14ac:dyDescent="0.2">
      <c r="B9" s="934" t="s">
        <v>246</v>
      </c>
      <c r="C9" s="934"/>
      <c r="E9" s="736" t="s">
        <v>696</v>
      </c>
      <c r="F9" s="737"/>
      <c r="G9" s="216" t="s">
        <v>1011</v>
      </c>
    </row>
    <row r="10" spans="2:8" x14ac:dyDescent="0.2">
      <c r="B10" s="543" t="s">
        <v>99</v>
      </c>
      <c r="C10" s="405" t="s">
        <v>247</v>
      </c>
      <c r="E10" s="736" t="s">
        <v>697</v>
      </c>
      <c r="F10" s="737"/>
      <c r="G10" s="216" t="s">
        <v>1012</v>
      </c>
      <c r="H10" s="609"/>
    </row>
    <row r="11" spans="2:8" x14ac:dyDescent="0.2">
      <c r="B11" s="699" t="s">
        <v>111</v>
      </c>
      <c r="C11" s="606">
        <v>85</v>
      </c>
      <c r="E11" s="736" t="s">
        <v>698</v>
      </c>
      <c r="F11" s="737"/>
      <c r="G11" s="216" t="s">
        <v>1013</v>
      </c>
    </row>
    <row r="12" spans="2:8" x14ac:dyDescent="0.2">
      <c r="B12" s="699" t="s">
        <v>208</v>
      </c>
      <c r="C12" s="606">
        <v>69</v>
      </c>
      <c r="F12" s="196"/>
    </row>
    <row r="13" spans="2:8" x14ac:dyDescent="0.2">
      <c r="B13" s="699" t="s">
        <v>209</v>
      </c>
      <c r="C13" s="606">
        <v>63</v>
      </c>
      <c r="F13" s="607"/>
    </row>
    <row r="14" spans="2:8" x14ac:dyDescent="0.2">
      <c r="B14" s="699" t="s">
        <v>210</v>
      </c>
      <c r="C14" s="606" t="b">
        <v>1</v>
      </c>
      <c r="E14" s="196"/>
      <c r="H14" s="609"/>
    </row>
    <row r="15" spans="2:8" x14ac:dyDescent="0.2">
      <c r="B15" s="699" t="s">
        <v>211</v>
      </c>
      <c r="C15" s="606">
        <v>74</v>
      </c>
    </row>
    <row r="16" spans="2:8" x14ac:dyDescent="0.2">
      <c r="B16" s="699" t="s">
        <v>212</v>
      </c>
      <c r="C16" s="606" t="s">
        <v>207</v>
      </c>
    </row>
    <row r="17" spans="2:5" x14ac:dyDescent="0.2">
      <c r="B17" s="699" t="s">
        <v>213</v>
      </c>
      <c r="C17" s="606">
        <v>88</v>
      </c>
      <c r="E17" s="608"/>
    </row>
    <row r="18" spans="2:5" hidden="1" x14ac:dyDescent="0.2">
      <c r="B18" s="699" t="s">
        <v>214</v>
      </c>
      <c r="C18" s="606">
        <v>83</v>
      </c>
    </row>
    <row r="19" spans="2:5" hidden="1" x14ac:dyDescent="0.2">
      <c r="B19" s="699" t="s">
        <v>215</v>
      </c>
      <c r="C19" s="606">
        <v>72</v>
      </c>
    </row>
    <row r="20" spans="2:5" x14ac:dyDescent="0.2">
      <c r="B20" s="699" t="s">
        <v>216</v>
      </c>
      <c r="C20" s="606">
        <v>88</v>
      </c>
    </row>
    <row r="21" spans="2:5" x14ac:dyDescent="0.2">
      <c r="B21" s="699" t="s">
        <v>217</v>
      </c>
      <c r="C21" s="606">
        <v>87</v>
      </c>
    </row>
    <row r="22" spans="2:5" ht="19.5" customHeight="1" x14ac:dyDescent="0.2"/>
    <row r="23" spans="2:5" x14ac:dyDescent="0.2">
      <c r="D23" s="291"/>
    </row>
    <row r="24" spans="2:5" x14ac:dyDescent="0.2">
      <c r="D24" s="598"/>
    </row>
    <row r="25" spans="2:5" x14ac:dyDescent="0.2">
      <c r="D25" s="598"/>
    </row>
    <row r="26" spans="2:5" x14ac:dyDescent="0.2">
      <c r="D26" s="598"/>
    </row>
    <row r="27" spans="2:5" x14ac:dyDescent="0.2">
      <c r="D27" s="598"/>
    </row>
    <row r="28" spans="2:5" x14ac:dyDescent="0.2">
      <c r="D28" s="598"/>
    </row>
    <row r="29" spans="2:5" x14ac:dyDescent="0.2">
      <c r="D29" s="598"/>
    </row>
    <row r="30" spans="2:5" x14ac:dyDescent="0.2">
      <c r="D30" s="598"/>
    </row>
    <row r="31" spans="2:5" x14ac:dyDescent="0.2">
      <c r="D31" s="598"/>
    </row>
    <row r="32" spans="2:5" x14ac:dyDescent="0.2">
      <c r="D32" s="598"/>
    </row>
    <row r="33" spans="4:4" x14ac:dyDescent="0.2">
      <c r="D33" s="598"/>
    </row>
  </sheetData>
  <mergeCells count="3">
    <mergeCell ref="B9:C9"/>
    <mergeCell ref="B5:D5"/>
    <mergeCell ref="B3:D3"/>
  </mergeCells>
  <pageMargins left="0.75" right="0.75" top="1" bottom="1" header="0.5" footer="0.5"/>
  <pageSetup orientation="portrait" horizontalDpi="360" verticalDpi="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showGridLines="0" workbookViewId="0">
      <selection activeCell="C9" sqref="C9"/>
    </sheetView>
  </sheetViews>
  <sheetFormatPr defaultRowHeight="15" x14ac:dyDescent="0.2"/>
  <cols>
    <col min="1" max="1" width="5.85546875" style="194" customWidth="1"/>
    <col min="2" max="2" width="17.7109375" style="194" customWidth="1"/>
    <col min="3" max="3" width="14.5703125" style="194" customWidth="1"/>
    <col min="4" max="4" width="13.5703125" style="194" customWidth="1"/>
    <col min="5" max="8" width="12.28515625" style="194" customWidth="1"/>
    <col min="9" max="9" width="5.85546875" style="194" customWidth="1"/>
    <col min="10" max="10" width="8" style="194" customWidth="1"/>
    <col min="11" max="16384" width="9.140625" style="194"/>
  </cols>
  <sheetData>
    <row r="1" spans="2:8" ht="19.5" customHeight="1" x14ac:dyDescent="0.2"/>
    <row r="2" spans="2:8" ht="18.75" x14ac:dyDescent="0.2">
      <c r="B2" s="217" t="s">
        <v>331</v>
      </c>
    </row>
    <row r="3" spans="2:8" ht="18" customHeight="1" x14ac:dyDescent="0.2">
      <c r="B3" s="956" t="s">
        <v>600</v>
      </c>
      <c r="C3" s="956"/>
    </row>
    <row r="4" spans="2:8" x14ac:dyDescent="0.25">
      <c r="B4" s="610" t="s">
        <v>601</v>
      </c>
    </row>
    <row r="5" spans="2:8" ht="6.75" customHeight="1" x14ac:dyDescent="0.2">
      <c r="B5" s="6"/>
    </row>
    <row r="6" spans="2:8" ht="16.5" customHeight="1" x14ac:dyDescent="0.2">
      <c r="B6" s="997" t="s">
        <v>243</v>
      </c>
      <c r="C6" s="997"/>
      <c r="D6" s="997"/>
      <c r="E6" s="997"/>
      <c r="F6" s="997"/>
      <c r="G6" s="997"/>
      <c r="H6" s="997"/>
    </row>
    <row r="7" spans="2:8" ht="16.5" customHeight="1" x14ac:dyDescent="0.2">
      <c r="B7" s="583" t="s">
        <v>588</v>
      </c>
      <c r="C7" s="210">
        <v>2010</v>
      </c>
      <c r="D7" s="210">
        <f>C7+1</f>
        <v>2011</v>
      </c>
      <c r="E7" s="210">
        <f t="shared" ref="E7:H7" si="0">D7+1</f>
        <v>2012</v>
      </c>
      <c r="F7" s="210">
        <f t="shared" si="0"/>
        <v>2013</v>
      </c>
      <c r="G7" s="210">
        <f t="shared" si="0"/>
        <v>2014</v>
      </c>
      <c r="H7" s="584">
        <f t="shared" si="0"/>
        <v>2015</v>
      </c>
    </row>
    <row r="8" spans="2:8" ht="16.5" customHeight="1" x14ac:dyDescent="0.2">
      <c r="B8" s="583" t="s">
        <v>589</v>
      </c>
      <c r="C8" s="342">
        <v>1050000</v>
      </c>
      <c r="D8" s="342">
        <v>1285750</v>
      </c>
      <c r="E8" s="342">
        <v>1250500</v>
      </c>
      <c r="F8" s="342">
        <v>1325780</v>
      </c>
      <c r="G8" s="342">
        <v>1458790</v>
      </c>
      <c r="H8" s="585">
        <v>1395800</v>
      </c>
    </row>
    <row r="9" spans="2:8" ht="16.5" customHeight="1" x14ac:dyDescent="0.2">
      <c r="B9" s="586" t="s">
        <v>335</v>
      </c>
      <c r="C9" s="611"/>
      <c r="D9" s="597" t="s">
        <v>1014</v>
      </c>
      <c r="E9" s="403"/>
      <c r="F9" s="403"/>
      <c r="G9" s="403"/>
      <c r="H9" s="403"/>
    </row>
    <row r="10" spans="2:8" ht="19.5" customHeight="1" x14ac:dyDescent="0.2">
      <c r="B10" s="196"/>
      <c r="C10" s="196"/>
      <c r="D10" s="196"/>
      <c r="E10" s="196"/>
      <c r="F10" s="196"/>
    </row>
    <row r="12" spans="2:8" x14ac:dyDescent="0.2">
      <c r="B12" s="582"/>
    </row>
  </sheetData>
  <mergeCells count="2">
    <mergeCell ref="B3:C3"/>
    <mergeCell ref="B6:H6"/>
  </mergeCells>
  <pageMargins left="0.75" right="0.75" top="1" bottom="1" header="0.5" footer="0.5"/>
  <pageSetup orientation="portrait" horizontalDpi="360" verticalDpi="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3"/>
  <dimension ref="A1:G19"/>
  <sheetViews>
    <sheetView showGridLines="0" workbookViewId="0">
      <selection activeCell="C12" sqref="C12"/>
    </sheetView>
  </sheetViews>
  <sheetFormatPr defaultRowHeight="15" x14ac:dyDescent="0.2"/>
  <cols>
    <col min="1" max="1" width="5.85546875" style="1" customWidth="1"/>
    <col min="2" max="2" width="27.140625" style="1" customWidth="1"/>
    <col min="3" max="3" width="10.85546875" style="1" customWidth="1"/>
    <col min="4" max="4" width="10.5703125" style="1" customWidth="1"/>
    <col min="5" max="5" width="10.85546875" style="1" customWidth="1"/>
    <col min="6" max="7" width="10.5703125" style="1" customWidth="1"/>
    <col min="8" max="8" width="5.85546875" style="1" customWidth="1"/>
    <col min="9" max="16384" width="9.140625" style="1"/>
  </cols>
  <sheetData>
    <row r="1" spans="1:7" ht="19.5" customHeight="1" x14ac:dyDescent="0.2"/>
    <row r="2" spans="1:7" ht="18.75" x14ac:dyDescent="0.2">
      <c r="B2" s="464" t="s">
        <v>140</v>
      </c>
      <c r="C2" s="446"/>
    </row>
    <row r="3" spans="1:7" x14ac:dyDescent="0.2">
      <c r="B3" s="7" t="s">
        <v>604</v>
      </c>
      <c r="C3" s="446"/>
    </row>
    <row r="4" spans="1:7" x14ac:dyDescent="0.2">
      <c r="B4" s="7" t="s">
        <v>603</v>
      </c>
      <c r="C4" s="446"/>
    </row>
    <row r="5" spans="1:7" x14ac:dyDescent="0.2">
      <c r="B5" s="8" t="s">
        <v>602</v>
      </c>
      <c r="C5" s="446"/>
    </row>
    <row r="6" spans="1:7" ht="6.75" customHeight="1" x14ac:dyDescent="0.2">
      <c r="B6" s="6"/>
      <c r="C6" s="446"/>
    </row>
    <row r="7" spans="1:7" x14ac:dyDescent="0.2">
      <c r="B7" s="631"/>
      <c r="C7" s="999" t="s">
        <v>243</v>
      </c>
      <c r="D7" s="999"/>
      <c r="E7" s="999"/>
      <c r="F7" s="999"/>
      <c r="G7" s="999"/>
    </row>
    <row r="8" spans="1:7" x14ac:dyDescent="0.2">
      <c r="B8" s="632" t="s">
        <v>606</v>
      </c>
      <c r="C8" s="613">
        <v>125750</v>
      </c>
      <c r="D8" s="619">
        <v>168750</v>
      </c>
      <c r="E8" s="620">
        <v>187500</v>
      </c>
      <c r="F8" s="621">
        <v>195800</v>
      </c>
      <c r="G8" s="622">
        <v>210250</v>
      </c>
    </row>
    <row r="9" spans="1:7" x14ac:dyDescent="0.2">
      <c r="B9" s="627" t="s">
        <v>607</v>
      </c>
      <c r="C9" s="614">
        <v>2011</v>
      </c>
      <c r="D9" s="623">
        <f>C9+1</f>
        <v>2012</v>
      </c>
      <c r="E9" s="614">
        <f t="shared" ref="E9:G9" si="0">D9+1</f>
        <v>2013</v>
      </c>
      <c r="F9" s="614">
        <f t="shared" si="0"/>
        <v>2014</v>
      </c>
      <c r="G9" s="612">
        <f t="shared" si="0"/>
        <v>2015</v>
      </c>
    </row>
    <row r="10" spans="1:7" x14ac:dyDescent="0.2">
      <c r="B10" s="627" t="s">
        <v>608</v>
      </c>
      <c r="C10" s="614">
        <f>C9</f>
        <v>2011</v>
      </c>
      <c r="D10" s="624">
        <f t="shared" ref="D10:G10" si="1">D9</f>
        <v>2012</v>
      </c>
      <c r="E10" s="625">
        <f t="shared" si="1"/>
        <v>2013</v>
      </c>
      <c r="F10" s="625">
        <f t="shared" si="1"/>
        <v>2014</v>
      </c>
      <c r="G10" s="626">
        <f t="shared" si="1"/>
        <v>2015</v>
      </c>
    </row>
    <row r="11" spans="1:7" x14ac:dyDescent="0.2">
      <c r="A11" s="338">
        <v>2</v>
      </c>
      <c r="B11" s="633" t="s">
        <v>257</v>
      </c>
      <c r="C11" s="615" t="b">
        <f>IF(A11=1,TRUE,FALSE)</f>
        <v>0</v>
      </c>
      <c r="D11" s="616"/>
      <c r="E11" s="617"/>
      <c r="F11" s="618"/>
      <c r="G11" s="618"/>
    </row>
    <row r="12" spans="1:7" x14ac:dyDescent="0.2">
      <c r="B12" s="628" t="s">
        <v>605</v>
      </c>
      <c r="C12" s="634"/>
      <c r="D12" s="629"/>
      <c r="E12" s="629"/>
      <c r="F12" s="629"/>
      <c r="G12" s="630"/>
    </row>
    <row r="13" spans="1:7" x14ac:dyDescent="0.2">
      <c r="B13" s="420"/>
      <c r="C13" s="635" t="s">
        <v>1015</v>
      </c>
      <c r="D13" s="36"/>
      <c r="E13" s="36"/>
      <c r="F13" s="36"/>
      <c r="G13" s="36"/>
    </row>
    <row r="15" spans="1:7" x14ac:dyDescent="0.2">
      <c r="B15" s="44" t="s">
        <v>527</v>
      </c>
    </row>
    <row r="16" spans="1:7" x14ac:dyDescent="0.2">
      <c r="B16" s="1" t="s">
        <v>609</v>
      </c>
    </row>
    <row r="17" spans="2:2" x14ac:dyDescent="0.2">
      <c r="B17" s="636" t="s">
        <v>610</v>
      </c>
    </row>
    <row r="18" spans="2:2" x14ac:dyDescent="0.2">
      <c r="B18" s="1" t="s">
        <v>491</v>
      </c>
    </row>
    <row r="19" spans="2:2" ht="19.5" customHeight="1" x14ac:dyDescent="0.2"/>
  </sheetData>
  <mergeCells count="1">
    <mergeCell ref="C7:G7"/>
  </mergeCells>
  <phoneticPr fontId="7" type="noConversion"/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9" r:id="rId4" name="Scroll Bar 3">
              <controlPr defaultSize="0" autoPict="0">
                <anchor moveWithCells="1">
                  <from>
                    <xdr:col>1</xdr:col>
                    <xdr:colOff>1257300</xdr:colOff>
                    <xdr:row>10</xdr:row>
                    <xdr:rowOff>0</xdr:rowOff>
                  </from>
                  <to>
                    <xdr:col>1</xdr:col>
                    <xdr:colOff>1743075</xdr:colOff>
                    <xdr:row>10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4"/>
  <dimension ref="B1:I58"/>
  <sheetViews>
    <sheetView showGridLines="0" workbookViewId="0">
      <selection activeCell="G8" sqref="G8"/>
    </sheetView>
  </sheetViews>
  <sheetFormatPr defaultRowHeight="15" x14ac:dyDescent="0.2"/>
  <cols>
    <col min="1" max="1" width="5.85546875" style="1" customWidth="1"/>
    <col min="2" max="2" width="15.7109375" style="1" customWidth="1"/>
    <col min="3" max="3" width="11.85546875" style="1" customWidth="1"/>
    <col min="4" max="4" width="4.28515625" style="1" customWidth="1"/>
    <col min="5" max="5" width="18.85546875" style="1" customWidth="1"/>
    <col min="6" max="6" width="11.7109375" style="1" customWidth="1"/>
    <col min="7" max="7" width="9" style="1" customWidth="1"/>
    <col min="8" max="8" width="5.85546875" style="1" customWidth="1"/>
    <col min="9" max="16384" width="9.140625" style="1"/>
  </cols>
  <sheetData>
    <row r="1" spans="2:9" ht="19.5" customHeight="1" x14ac:dyDescent="0.2"/>
    <row r="2" spans="2:9" ht="18.75" x14ac:dyDescent="0.2">
      <c r="B2" s="464" t="s">
        <v>59</v>
      </c>
    </row>
    <row r="3" spans="2:9" ht="18" customHeight="1" x14ac:dyDescent="0.2">
      <c r="B3" s="942" t="s">
        <v>613</v>
      </c>
      <c r="C3" s="942"/>
      <c r="D3" s="942"/>
      <c r="E3" s="942"/>
    </row>
    <row r="4" spans="2:9" x14ac:dyDescent="0.2">
      <c r="B4" s="7" t="s">
        <v>612</v>
      </c>
    </row>
    <row r="5" spans="2:9" x14ac:dyDescent="0.2">
      <c r="B5" s="8" t="s">
        <v>611</v>
      </c>
    </row>
    <row r="6" spans="2:9" ht="6.75" customHeight="1" x14ac:dyDescent="0.2">
      <c r="B6" s="74"/>
    </row>
    <row r="7" spans="2:9" x14ac:dyDescent="0.2">
      <c r="B7" s="35" t="s">
        <v>264</v>
      </c>
      <c r="C7" s="643" t="s">
        <v>91</v>
      </c>
      <c r="E7" s="35" t="s">
        <v>265</v>
      </c>
      <c r="F7" s="35"/>
      <c r="G7" s="638">
        <f>H7/100</f>
        <v>0</v>
      </c>
      <c r="H7" s="114">
        <v>0</v>
      </c>
      <c r="I7" s="637"/>
    </row>
    <row r="8" spans="2:9" x14ac:dyDescent="0.2">
      <c r="B8" s="168" t="s">
        <v>28</v>
      </c>
      <c r="C8" s="644">
        <v>1858</v>
      </c>
      <c r="E8" s="35" t="s">
        <v>614</v>
      </c>
      <c r="F8" s="35"/>
      <c r="G8" s="639"/>
      <c r="H8" s="36"/>
      <c r="I8" s="637"/>
    </row>
    <row r="9" spans="2:9" x14ac:dyDescent="0.2">
      <c r="B9" s="168" t="s">
        <v>57</v>
      </c>
      <c r="C9" s="644">
        <v>678</v>
      </c>
      <c r="G9" s="645" t="s">
        <v>1016</v>
      </c>
      <c r="I9" s="637"/>
    </row>
    <row r="10" spans="2:9" x14ac:dyDescent="0.2">
      <c r="B10" s="168" t="s">
        <v>58</v>
      </c>
      <c r="C10" s="644">
        <v>1025</v>
      </c>
      <c r="G10" s="640"/>
      <c r="I10" s="637"/>
    </row>
    <row r="11" spans="2:9" x14ac:dyDescent="0.2">
      <c r="B11" s="168" t="s">
        <v>87</v>
      </c>
      <c r="C11" s="644">
        <v>1245</v>
      </c>
      <c r="G11" s="641"/>
      <c r="I11" s="637"/>
    </row>
    <row r="12" spans="2:9" x14ac:dyDescent="0.2">
      <c r="B12" s="168" t="s">
        <v>86</v>
      </c>
      <c r="C12" s="644">
        <v>1470</v>
      </c>
      <c r="E12" s="259"/>
      <c r="F12" s="259"/>
      <c r="G12" s="642"/>
      <c r="I12" s="637"/>
    </row>
    <row r="13" spans="2:9" x14ac:dyDescent="0.2">
      <c r="B13" s="168" t="s">
        <v>85</v>
      </c>
      <c r="C13" s="644">
        <v>1250</v>
      </c>
      <c r="G13" s="261"/>
    </row>
    <row r="14" spans="2:9" x14ac:dyDescent="0.2">
      <c r="B14" s="168" t="s">
        <v>11</v>
      </c>
      <c r="C14" s="644">
        <v>1025</v>
      </c>
    </row>
    <row r="15" spans="2:9" x14ac:dyDescent="0.2">
      <c r="B15" s="168" t="s">
        <v>12</v>
      </c>
      <c r="C15" s="644">
        <v>4520</v>
      </c>
    </row>
    <row r="16" spans="2:9" x14ac:dyDescent="0.2">
      <c r="B16" s="168" t="s">
        <v>60</v>
      </c>
      <c r="C16" s="644">
        <v>498</v>
      </c>
    </row>
    <row r="17" spans="2:3" x14ac:dyDescent="0.2">
      <c r="B17" s="168" t="s">
        <v>13</v>
      </c>
      <c r="C17" s="644">
        <v>568</v>
      </c>
    </row>
    <row r="18" spans="2:3" x14ac:dyDescent="0.2">
      <c r="B18" s="168" t="s">
        <v>14</v>
      </c>
      <c r="C18" s="644">
        <v>1257</v>
      </c>
    </row>
    <row r="19" spans="2:3" x14ac:dyDescent="0.2">
      <c r="B19" s="168" t="s">
        <v>61</v>
      </c>
      <c r="C19" s="644">
        <v>678</v>
      </c>
    </row>
    <row r="20" spans="2:3" x14ac:dyDescent="0.2">
      <c r="B20" s="168" t="s">
        <v>62</v>
      </c>
      <c r="C20" s="644">
        <v>624</v>
      </c>
    </row>
    <row r="21" spans="2:3" x14ac:dyDescent="0.2">
      <c r="B21" s="168" t="s">
        <v>63</v>
      </c>
      <c r="C21" s="644">
        <v>645</v>
      </c>
    </row>
    <row r="22" spans="2:3" x14ac:dyDescent="0.2">
      <c r="B22" s="168" t="s">
        <v>64</v>
      </c>
      <c r="C22" s="644">
        <v>724</v>
      </c>
    </row>
    <row r="23" spans="2:3" x14ac:dyDescent="0.2">
      <c r="B23" s="168" t="s">
        <v>15</v>
      </c>
      <c r="C23" s="644">
        <v>421</v>
      </c>
    </row>
    <row r="24" spans="2:3" x14ac:dyDescent="0.2">
      <c r="B24" s="168" t="s">
        <v>16</v>
      </c>
      <c r="C24" s="644">
        <v>348</v>
      </c>
    </row>
    <row r="25" spans="2:3" x14ac:dyDescent="0.2">
      <c r="B25" s="168" t="s">
        <v>17</v>
      </c>
      <c r="C25" s="644">
        <v>421</v>
      </c>
    </row>
    <row r="26" spans="2:3" x14ac:dyDescent="0.2">
      <c r="B26" s="168" t="s">
        <v>18</v>
      </c>
      <c r="C26" s="644">
        <v>621</v>
      </c>
    </row>
    <row r="27" spans="2:3" x14ac:dyDescent="0.2">
      <c r="B27" s="168" t="s">
        <v>65</v>
      </c>
      <c r="C27" s="644">
        <v>489</v>
      </c>
    </row>
    <row r="28" spans="2:3" x14ac:dyDescent="0.2">
      <c r="B28" s="168" t="s">
        <v>66</v>
      </c>
      <c r="C28" s="644">
        <v>615</v>
      </c>
    </row>
    <row r="29" spans="2:3" x14ac:dyDescent="0.2">
      <c r="B29" s="168" t="s">
        <v>67</v>
      </c>
      <c r="C29" s="644">
        <v>715</v>
      </c>
    </row>
    <row r="30" spans="2:3" x14ac:dyDescent="0.2">
      <c r="B30" s="168" t="s">
        <v>68</v>
      </c>
      <c r="C30" s="644">
        <v>657</v>
      </c>
    </row>
    <row r="31" spans="2:3" x14ac:dyDescent="0.2">
      <c r="B31" s="168" t="s">
        <v>21</v>
      </c>
      <c r="C31" s="644">
        <v>978</v>
      </c>
    </row>
    <row r="32" spans="2:3" x14ac:dyDescent="0.2">
      <c r="B32" s="168" t="s">
        <v>69</v>
      </c>
      <c r="C32" s="644">
        <v>625</v>
      </c>
    </row>
    <row r="33" spans="2:3" x14ac:dyDescent="0.2">
      <c r="B33" s="168" t="s">
        <v>19</v>
      </c>
      <c r="C33" s="644">
        <v>987</v>
      </c>
    </row>
    <row r="34" spans="2:3" x14ac:dyDescent="0.2">
      <c r="B34" s="168" t="s">
        <v>22</v>
      </c>
      <c r="C34" s="644">
        <v>375</v>
      </c>
    </row>
    <row r="35" spans="2:3" x14ac:dyDescent="0.2">
      <c r="B35" s="168" t="s">
        <v>70</v>
      </c>
      <c r="C35" s="644">
        <v>625</v>
      </c>
    </row>
    <row r="36" spans="2:3" x14ac:dyDescent="0.2">
      <c r="B36" s="168" t="s">
        <v>71</v>
      </c>
      <c r="C36" s="644">
        <v>645</v>
      </c>
    </row>
    <row r="37" spans="2:3" x14ac:dyDescent="0.2">
      <c r="B37" s="168" t="s">
        <v>72</v>
      </c>
      <c r="C37" s="644">
        <v>387</v>
      </c>
    </row>
    <row r="38" spans="2:3" x14ac:dyDescent="0.2">
      <c r="B38" s="168" t="s">
        <v>73</v>
      </c>
      <c r="C38" s="644">
        <v>698</v>
      </c>
    </row>
    <row r="39" spans="2:3" x14ac:dyDescent="0.2">
      <c r="B39" s="168" t="s">
        <v>74</v>
      </c>
      <c r="C39" s="644">
        <v>714</v>
      </c>
    </row>
    <row r="40" spans="2:3" x14ac:dyDescent="0.2">
      <c r="B40" s="168" t="s">
        <v>75</v>
      </c>
      <c r="C40" s="644">
        <v>657</v>
      </c>
    </row>
    <row r="41" spans="2:3" x14ac:dyDescent="0.2">
      <c r="B41" s="168" t="s">
        <v>76</v>
      </c>
      <c r="C41" s="644">
        <v>550</v>
      </c>
    </row>
    <row r="42" spans="2:3" x14ac:dyDescent="0.2">
      <c r="B42" s="168" t="s">
        <v>23</v>
      </c>
      <c r="C42" s="644">
        <v>2450</v>
      </c>
    </row>
    <row r="43" spans="2:3" x14ac:dyDescent="0.2">
      <c r="B43" s="168" t="s">
        <v>77</v>
      </c>
      <c r="C43" s="644">
        <v>369</v>
      </c>
    </row>
    <row r="44" spans="2:3" x14ac:dyDescent="0.2">
      <c r="B44" s="168" t="s">
        <v>78</v>
      </c>
      <c r="C44" s="644">
        <v>875</v>
      </c>
    </row>
    <row r="45" spans="2:3" x14ac:dyDescent="0.2">
      <c r="B45" s="168" t="s">
        <v>79</v>
      </c>
      <c r="C45" s="644">
        <v>457</v>
      </c>
    </row>
    <row r="46" spans="2:3" x14ac:dyDescent="0.2">
      <c r="B46" s="168" t="s">
        <v>80</v>
      </c>
      <c r="C46" s="644">
        <v>654</v>
      </c>
    </row>
    <row r="47" spans="2:3" x14ac:dyDescent="0.2">
      <c r="B47" s="168" t="s">
        <v>81</v>
      </c>
      <c r="C47" s="644">
        <v>398</v>
      </c>
    </row>
    <row r="48" spans="2:3" x14ac:dyDescent="0.2">
      <c r="B48" s="168" t="s">
        <v>29</v>
      </c>
      <c r="C48" s="644">
        <v>754</v>
      </c>
    </row>
    <row r="49" spans="2:3" x14ac:dyDescent="0.2">
      <c r="B49" s="168" t="s">
        <v>82</v>
      </c>
      <c r="C49" s="644">
        <v>325</v>
      </c>
    </row>
    <row r="50" spans="2:3" x14ac:dyDescent="0.2">
      <c r="B50" s="168" t="s">
        <v>83</v>
      </c>
      <c r="C50" s="644">
        <v>457</v>
      </c>
    </row>
    <row r="51" spans="2:3" x14ac:dyDescent="0.2">
      <c r="B51" s="168" t="s">
        <v>84</v>
      </c>
      <c r="C51" s="644">
        <v>247</v>
      </c>
    </row>
    <row r="52" spans="2:3" x14ac:dyDescent="0.2">
      <c r="B52" s="168" t="s">
        <v>30</v>
      </c>
      <c r="C52" s="644">
        <v>548</v>
      </c>
    </row>
    <row r="53" spans="2:3" x14ac:dyDescent="0.2">
      <c r="B53" s="168" t="s">
        <v>168</v>
      </c>
      <c r="C53" s="644">
        <v>625</v>
      </c>
    </row>
    <row r="54" spans="2:3" x14ac:dyDescent="0.2">
      <c r="B54" s="168" t="s">
        <v>56</v>
      </c>
      <c r="C54" s="644">
        <v>1005</v>
      </c>
    </row>
    <row r="55" spans="2:3" x14ac:dyDescent="0.2">
      <c r="B55" s="168" t="s">
        <v>149</v>
      </c>
      <c r="C55" s="644">
        <v>1250</v>
      </c>
    </row>
    <row r="56" spans="2:3" x14ac:dyDescent="0.2">
      <c r="B56" s="168" t="s">
        <v>150</v>
      </c>
      <c r="C56" s="644">
        <v>1247</v>
      </c>
    </row>
    <row r="57" spans="2:3" x14ac:dyDescent="0.2">
      <c r="B57" s="168" t="s">
        <v>169</v>
      </c>
      <c r="C57" s="644">
        <v>985</v>
      </c>
    </row>
    <row r="58" spans="2:3" ht="19.5" customHeight="1" x14ac:dyDescent="0.2"/>
  </sheetData>
  <mergeCells count="1">
    <mergeCell ref="B3:E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2" r:id="rId4" name="Scroll Bar 2">
              <controlPr defaultSiz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695325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5"/>
  <dimension ref="B1:I17"/>
  <sheetViews>
    <sheetView showGridLines="0" workbookViewId="0">
      <selection activeCell="G8" sqref="G8:H8"/>
    </sheetView>
  </sheetViews>
  <sheetFormatPr defaultColWidth="9" defaultRowHeight="15" x14ac:dyDescent="0.2"/>
  <cols>
    <col min="1" max="1" width="5.7109375" style="1" customWidth="1"/>
    <col min="2" max="3" width="9" style="1"/>
    <col min="4" max="4" width="3.85546875" style="1" customWidth="1"/>
    <col min="5" max="5" width="16.5703125" style="1" customWidth="1"/>
    <col min="6" max="6" width="11.42578125" style="1" customWidth="1"/>
    <col min="7" max="7" width="3.7109375" style="1" customWidth="1"/>
    <col min="8" max="8" width="4.140625" style="1" customWidth="1"/>
    <col min="9" max="9" width="30" style="1" customWidth="1"/>
    <col min="10" max="10" width="5.85546875" style="1" customWidth="1"/>
    <col min="11" max="16384" width="9" style="1"/>
  </cols>
  <sheetData>
    <row r="1" spans="2:9" ht="19.5" customHeight="1" x14ac:dyDescent="0.2"/>
    <row r="2" spans="2:9" ht="18.75" x14ac:dyDescent="0.2">
      <c r="B2" s="464" t="s">
        <v>141</v>
      </c>
    </row>
    <row r="3" spans="2:9" ht="18" customHeight="1" x14ac:dyDescent="0.2">
      <c r="B3" s="942" t="s">
        <v>615</v>
      </c>
      <c r="C3" s="942"/>
      <c r="D3" s="942"/>
      <c r="E3" s="942"/>
    </row>
    <row r="4" spans="2:9" x14ac:dyDescent="0.2">
      <c r="B4" s="7" t="s">
        <v>619</v>
      </c>
    </row>
    <row r="5" spans="2:9" ht="6.75" customHeight="1" x14ac:dyDescent="0.2">
      <c r="B5" s="74"/>
    </row>
    <row r="6" spans="2:9" x14ac:dyDescent="0.2">
      <c r="B6" s="469" t="s">
        <v>266</v>
      </c>
      <c r="C6" s="468" t="s">
        <v>267</v>
      </c>
      <c r="D6" s="646"/>
      <c r="E6" s="35" t="s">
        <v>616</v>
      </c>
      <c r="F6" s="647"/>
      <c r="G6" s="33">
        <v>2</v>
      </c>
      <c r="H6" s="167"/>
      <c r="I6" s="167"/>
    </row>
    <row r="7" spans="2:9" x14ac:dyDescent="0.2">
      <c r="B7" s="377">
        <v>12</v>
      </c>
      <c r="C7" s="382">
        <v>17</v>
      </c>
      <c r="D7" s="36"/>
      <c r="E7" s="35" t="s">
        <v>617</v>
      </c>
      <c r="F7" s="647"/>
      <c r="G7" s="33">
        <v>3</v>
      </c>
      <c r="H7" s="167" t="str">
        <f>IF(G7=1,"data pasangan (paired)",IF(G7=2,"dua sampel dengan varians sama","dua sampel dengan varians berbeda"))</f>
        <v>dua sampel dengan varians berbeda</v>
      </c>
      <c r="I7" s="167"/>
    </row>
    <row r="8" spans="2:9" x14ac:dyDescent="0.2">
      <c r="B8" s="377">
        <v>14</v>
      </c>
      <c r="C8" s="382">
        <v>18</v>
      </c>
      <c r="D8" s="36"/>
      <c r="E8" s="35" t="s">
        <v>618</v>
      </c>
      <c r="F8" s="647"/>
      <c r="G8" s="1000"/>
      <c r="H8" s="1001"/>
      <c r="I8" s="167"/>
    </row>
    <row r="9" spans="2:9" x14ac:dyDescent="0.2">
      <c r="B9" s="377">
        <v>9</v>
      </c>
      <c r="C9" s="382">
        <v>12</v>
      </c>
      <c r="D9" s="36"/>
      <c r="G9" s="41" t="s">
        <v>1017</v>
      </c>
    </row>
    <row r="10" spans="2:9" x14ac:dyDescent="0.2">
      <c r="B10" s="377">
        <v>7</v>
      </c>
      <c r="C10" s="382">
        <v>6</v>
      </c>
      <c r="D10" s="36"/>
    </row>
    <row r="11" spans="2:9" x14ac:dyDescent="0.2">
      <c r="B11" s="377">
        <v>5</v>
      </c>
      <c r="C11" s="382">
        <v>7</v>
      </c>
      <c r="D11" s="36"/>
      <c r="E11" s="36"/>
      <c r="F11" s="36"/>
      <c r="G11" s="36"/>
    </row>
    <row r="12" spans="2:9" x14ac:dyDescent="0.2">
      <c r="B12" s="377">
        <v>8</v>
      </c>
      <c r="C12" s="382">
        <v>7</v>
      </c>
      <c r="D12" s="36"/>
      <c r="E12" s="36"/>
      <c r="F12" s="36"/>
      <c r="G12" s="36"/>
    </row>
    <row r="13" spans="2:9" x14ac:dyDescent="0.2">
      <c r="B13" s="377">
        <v>9</v>
      </c>
      <c r="C13" s="382">
        <v>8</v>
      </c>
      <c r="D13" s="36"/>
      <c r="E13" s="36"/>
      <c r="F13" s="36"/>
      <c r="G13" s="36"/>
    </row>
    <row r="14" spans="2:9" x14ac:dyDescent="0.2">
      <c r="B14" s="377">
        <v>7</v>
      </c>
      <c r="C14" s="382">
        <v>6</v>
      </c>
      <c r="D14" s="36"/>
      <c r="E14" s="258"/>
      <c r="F14" s="36"/>
      <c r="G14" s="36"/>
    </row>
    <row r="15" spans="2:9" x14ac:dyDescent="0.2">
      <c r="B15" s="377">
        <v>8</v>
      </c>
      <c r="C15" s="382">
        <v>8</v>
      </c>
      <c r="D15" s="36"/>
      <c r="E15" s="36"/>
      <c r="F15" s="36"/>
      <c r="G15" s="36"/>
    </row>
    <row r="16" spans="2:9" x14ac:dyDescent="0.2">
      <c r="B16" s="377">
        <v>7</v>
      </c>
      <c r="C16" s="382">
        <v>9</v>
      </c>
      <c r="D16" s="36"/>
      <c r="E16" s="36"/>
      <c r="F16" s="36"/>
      <c r="G16" s="36"/>
    </row>
    <row r="17" ht="19.5" customHeight="1" x14ac:dyDescent="0.2"/>
  </sheetData>
  <mergeCells count="2">
    <mergeCell ref="G8:H8"/>
    <mergeCell ref="B3:E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6" r:id="rId4" name="Scroll Bar 2">
              <controlPr defaultSize="0" autoPict="0">
                <anchor moveWithCells="1">
                  <from>
                    <xdr:col>5</xdr:col>
                    <xdr:colOff>200025</xdr:colOff>
                    <xdr:row>5</xdr:row>
                    <xdr:rowOff>19050</xdr:rowOff>
                  </from>
                  <to>
                    <xdr:col>5</xdr:col>
                    <xdr:colOff>685800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5" name="Scroll Bar 3">
              <controlPr defaultSize="0" autoPict="0">
                <anchor moveWithCells="1">
                  <from>
                    <xdr:col>5</xdr:col>
                    <xdr:colOff>200025</xdr:colOff>
                    <xdr:row>6</xdr:row>
                    <xdr:rowOff>28575</xdr:rowOff>
                  </from>
                  <to>
                    <xdr:col>5</xdr:col>
                    <xdr:colOff>685800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B1:H31"/>
  <sheetViews>
    <sheetView showGridLines="0" workbookViewId="0">
      <selection activeCell="G9" sqref="G9:G10"/>
    </sheetView>
  </sheetViews>
  <sheetFormatPr defaultRowHeight="15" x14ac:dyDescent="0.2"/>
  <cols>
    <col min="1" max="1" width="5.85546875" style="36" customWidth="1"/>
    <col min="2" max="2" width="11.5703125" style="36" customWidth="1"/>
    <col min="3" max="3" width="16.85546875" style="36" customWidth="1"/>
    <col min="4" max="4" width="5.42578125" style="36" customWidth="1"/>
    <col min="5" max="5" width="12.5703125" style="36" customWidth="1"/>
    <col min="6" max="6" width="34" style="36" customWidth="1"/>
    <col min="7" max="7" width="9" style="36" customWidth="1"/>
    <col min="8" max="8" width="14.7109375" style="36" customWidth="1"/>
    <col min="9" max="10" width="5.85546875" style="36" customWidth="1"/>
    <col min="11" max="16384" width="9.140625" style="36"/>
  </cols>
  <sheetData>
    <row r="1" spans="2:8" ht="19.5" customHeight="1" x14ac:dyDescent="0.2"/>
    <row r="2" spans="2:8" ht="18.75" x14ac:dyDescent="0.3">
      <c r="B2" s="467" t="s">
        <v>142</v>
      </c>
    </row>
    <row r="3" spans="2:8" ht="18" customHeight="1" x14ac:dyDescent="0.2">
      <c r="B3" s="982" t="s">
        <v>626</v>
      </c>
      <c r="C3" s="982"/>
      <c r="D3" s="982"/>
      <c r="F3" s="519" t="s">
        <v>627</v>
      </c>
    </row>
    <row r="4" spans="2:8" x14ac:dyDescent="0.2">
      <c r="B4" s="650" t="s">
        <v>620</v>
      </c>
    </row>
    <row r="5" spans="2:8" x14ac:dyDescent="0.2">
      <c r="B5" s="651" t="s">
        <v>623</v>
      </c>
    </row>
    <row r="6" spans="2:8" x14ac:dyDescent="0.2">
      <c r="B6" s="650" t="s">
        <v>621</v>
      </c>
    </row>
    <row r="7" spans="2:8" x14ac:dyDescent="0.2">
      <c r="B7" s="651" t="s">
        <v>622</v>
      </c>
    </row>
    <row r="8" spans="2:8" ht="6.75" customHeight="1" x14ac:dyDescent="0.2">
      <c r="B8" s="648"/>
    </row>
    <row r="9" spans="2:8" x14ac:dyDescent="0.2">
      <c r="B9" s="974" t="s">
        <v>176</v>
      </c>
      <c r="C9" s="471" t="s">
        <v>268</v>
      </c>
      <c r="E9" s="35" t="s">
        <v>624</v>
      </c>
      <c r="F9" s="35"/>
      <c r="G9" s="649"/>
      <c r="H9" s="444" t="s">
        <v>1018</v>
      </c>
    </row>
    <row r="10" spans="2:8" x14ac:dyDescent="0.2">
      <c r="B10" s="1002"/>
      <c r="C10" s="465" t="s">
        <v>269</v>
      </c>
      <c r="E10" s="35" t="s">
        <v>625</v>
      </c>
      <c r="F10" s="35"/>
      <c r="G10" s="649"/>
      <c r="H10" s="444" t="s">
        <v>1019</v>
      </c>
    </row>
    <row r="11" spans="2:8" x14ac:dyDescent="0.2">
      <c r="B11" s="377">
        <v>1</v>
      </c>
      <c r="C11" s="382">
        <v>30</v>
      </c>
    </row>
    <row r="12" spans="2:8" x14ac:dyDescent="0.2">
      <c r="B12" s="377">
        <v>2</v>
      </c>
      <c r="C12" s="382">
        <v>20</v>
      </c>
    </row>
    <row r="13" spans="2:8" x14ac:dyDescent="0.2">
      <c r="B13" s="377">
        <v>3</v>
      </c>
      <c r="C13" s="382">
        <v>45</v>
      </c>
    </row>
    <row r="14" spans="2:8" x14ac:dyDescent="0.2">
      <c r="B14" s="377">
        <v>4</v>
      </c>
      <c r="C14" s="382">
        <v>90</v>
      </c>
    </row>
    <row r="15" spans="2:8" x14ac:dyDescent="0.2">
      <c r="B15" s="377">
        <v>5</v>
      </c>
      <c r="C15" s="382" t="s">
        <v>88</v>
      </c>
      <c r="E15" s="422"/>
      <c r="F15" s="422"/>
    </row>
    <row r="16" spans="2:8" x14ac:dyDescent="0.2">
      <c r="B16" s="377">
        <v>6</v>
      </c>
      <c r="C16" s="382">
        <v>90</v>
      </c>
      <c r="E16" s="261"/>
      <c r="F16" s="261"/>
      <c r="G16" s="258"/>
    </row>
    <row r="17" spans="2:3" hidden="1" x14ac:dyDescent="0.2">
      <c r="B17" s="377">
        <v>7</v>
      </c>
      <c r="C17" s="382">
        <v>30</v>
      </c>
    </row>
    <row r="18" spans="2:3" hidden="1" x14ac:dyDescent="0.2">
      <c r="B18" s="377">
        <v>8</v>
      </c>
      <c r="C18" s="382">
        <v>60</v>
      </c>
    </row>
    <row r="19" spans="2:3" hidden="1" x14ac:dyDescent="0.2">
      <c r="B19" s="377">
        <v>9</v>
      </c>
      <c r="C19" s="382">
        <v>40</v>
      </c>
    </row>
    <row r="20" spans="2:3" hidden="1" x14ac:dyDescent="0.2">
      <c r="B20" s="377">
        <v>10</v>
      </c>
      <c r="C20" s="382">
        <v>120</v>
      </c>
    </row>
    <row r="21" spans="2:3" hidden="1" x14ac:dyDescent="0.2">
      <c r="B21" s="377">
        <v>11</v>
      </c>
      <c r="C21" s="382">
        <v>45</v>
      </c>
    </row>
    <row r="22" spans="2:3" hidden="1" x14ac:dyDescent="0.2">
      <c r="B22" s="377">
        <v>12</v>
      </c>
      <c r="C22" s="382">
        <v>50</v>
      </c>
    </row>
    <row r="23" spans="2:3" hidden="1" x14ac:dyDescent="0.2">
      <c r="B23" s="377">
        <v>13</v>
      </c>
      <c r="C23" s="382">
        <v>60</v>
      </c>
    </row>
    <row r="24" spans="2:3" hidden="1" x14ac:dyDescent="0.2">
      <c r="B24" s="377">
        <v>14</v>
      </c>
      <c r="C24" s="382">
        <v>75</v>
      </c>
    </row>
    <row r="25" spans="2:3" hidden="1" x14ac:dyDescent="0.2">
      <c r="B25" s="377">
        <v>15</v>
      </c>
      <c r="C25" s="382">
        <v>70</v>
      </c>
    </row>
    <row r="26" spans="2:3" hidden="1" x14ac:dyDescent="0.2">
      <c r="B26" s="377">
        <v>16</v>
      </c>
      <c r="C26" s="382">
        <v>30</v>
      </c>
    </row>
    <row r="27" spans="2:3" hidden="1" x14ac:dyDescent="0.2">
      <c r="B27" s="377">
        <v>17</v>
      </c>
      <c r="C27" s="382">
        <v>60</v>
      </c>
    </row>
    <row r="28" spans="2:3" x14ac:dyDescent="0.2">
      <c r="B28" s="377">
        <v>18</v>
      </c>
      <c r="C28" s="382">
        <v>45</v>
      </c>
    </row>
    <row r="29" spans="2:3" x14ac:dyDescent="0.2">
      <c r="B29" s="377">
        <v>19</v>
      </c>
      <c r="C29" s="382">
        <v>60</v>
      </c>
    </row>
    <row r="30" spans="2:3" x14ac:dyDescent="0.2">
      <c r="B30" s="377">
        <v>20</v>
      </c>
      <c r="C30" s="382">
        <v>90</v>
      </c>
    </row>
    <row r="31" spans="2:3" ht="19.5" customHeight="1" x14ac:dyDescent="0.2"/>
  </sheetData>
  <mergeCells count="2">
    <mergeCell ref="B9:B10"/>
    <mergeCell ref="B3:D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2"/>
  <sheetViews>
    <sheetView showGridLines="0" workbookViewId="0">
      <selection activeCell="D10" sqref="D10"/>
    </sheetView>
  </sheetViews>
  <sheetFormatPr defaultRowHeight="15" x14ac:dyDescent="0.2"/>
  <cols>
    <col min="1" max="1" width="5.85546875" style="194" customWidth="1"/>
    <col min="2" max="2" width="15.7109375" style="194" customWidth="1"/>
    <col min="3" max="3" width="30.85546875" style="194" customWidth="1"/>
    <col min="4" max="4" width="13.42578125" style="194" customWidth="1"/>
    <col min="5" max="5" width="5.85546875" style="194" customWidth="1"/>
    <col min="6" max="16384" width="9.140625" style="194"/>
  </cols>
  <sheetData>
    <row r="1" spans="2:5" ht="19.5" customHeight="1" x14ac:dyDescent="0.2"/>
    <row r="2" spans="2:5" ht="18.75" x14ac:dyDescent="0.2">
      <c r="B2" s="217" t="s">
        <v>332</v>
      </c>
    </row>
    <row r="3" spans="2:5" ht="18" customHeight="1" x14ac:dyDescent="0.2">
      <c r="B3" s="956" t="s">
        <v>632</v>
      </c>
      <c r="C3" s="956"/>
    </row>
    <row r="4" spans="2:5" x14ac:dyDescent="0.2">
      <c r="B4" s="7" t="s">
        <v>633</v>
      </c>
    </row>
    <row r="5" spans="2:5" ht="6.75" customHeight="1" x14ac:dyDescent="0.2">
      <c r="B5" s="197"/>
    </row>
    <row r="6" spans="2:5" ht="16.5" customHeight="1" x14ac:dyDescent="0.2">
      <c r="B6" s="30" t="s">
        <v>628</v>
      </c>
      <c r="C6" s="601"/>
      <c r="D6" s="406">
        <v>105</v>
      </c>
    </row>
    <row r="7" spans="2:5" ht="16.5" customHeight="1" x14ac:dyDescent="0.2">
      <c r="B7" s="30" t="s">
        <v>630</v>
      </c>
      <c r="C7" s="601"/>
      <c r="D7" s="406">
        <v>20</v>
      </c>
    </row>
    <row r="8" spans="2:5" ht="16.5" customHeight="1" x14ac:dyDescent="0.2">
      <c r="B8" s="30" t="s">
        <v>629</v>
      </c>
      <c r="C8" s="601"/>
      <c r="D8" s="406">
        <v>100</v>
      </c>
    </row>
    <row r="9" spans="2:5" ht="16.5" customHeight="1" x14ac:dyDescent="0.2">
      <c r="B9" s="30" t="s">
        <v>631</v>
      </c>
      <c r="C9" s="601"/>
      <c r="D9" s="407" t="b">
        <f>IF(E9=1,TRUE,FALSE)</f>
        <v>1</v>
      </c>
      <c r="E9" s="456">
        <v>1</v>
      </c>
    </row>
    <row r="10" spans="2:5" ht="16.5" customHeight="1" x14ac:dyDescent="0.2">
      <c r="B10" s="652"/>
      <c r="C10" s="876" t="s">
        <v>109</v>
      </c>
      <c r="D10" s="653"/>
    </row>
    <row r="11" spans="2:5" ht="15" customHeight="1" x14ac:dyDescent="0.2">
      <c r="C11" s="196"/>
      <c r="D11" s="296" t="s">
        <v>1020</v>
      </c>
      <c r="E11" s="196"/>
    </row>
    <row r="12" spans="2:5" ht="19.5" customHeight="1" x14ac:dyDescent="0.2"/>
  </sheetData>
  <mergeCells count="1">
    <mergeCell ref="B3:C3"/>
  </mergeCells>
  <pageMargins left="0.75" right="0.75" top="1" bottom="1" header="0.5" footer="0.5"/>
  <pageSetup orientation="portrait" horizontalDpi="36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521" r:id="rId4" name="Scroll Bar 1">
              <controlPr defaultSize="0" autoPict="0">
                <anchor moveWithCells="1">
                  <from>
                    <xdr:col>2</xdr:col>
                    <xdr:colOff>1495425</xdr:colOff>
                    <xdr:row>8</xdr:row>
                    <xdr:rowOff>9525</xdr:rowOff>
                  </from>
                  <to>
                    <xdr:col>2</xdr:col>
                    <xdr:colOff>1981200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B1:H22"/>
  <sheetViews>
    <sheetView showGridLines="0" workbookViewId="0">
      <selection activeCell="F8" sqref="F8"/>
    </sheetView>
  </sheetViews>
  <sheetFormatPr defaultRowHeight="15" x14ac:dyDescent="0.2"/>
  <cols>
    <col min="1" max="1" width="5.85546875" style="1" customWidth="1"/>
    <col min="2" max="2" width="17.5703125" style="1" customWidth="1"/>
    <col min="3" max="3" width="8.28515625" style="1" customWidth="1"/>
    <col min="4" max="4" width="3.7109375" style="1" customWidth="1"/>
    <col min="5" max="5" width="16.42578125" style="1" customWidth="1"/>
    <col min="6" max="6" width="15.140625" style="1" customWidth="1"/>
    <col min="7" max="7" width="19.42578125" style="1" customWidth="1"/>
    <col min="8" max="8" width="5.85546875" style="1" customWidth="1"/>
    <col min="9" max="16384" width="9.140625" style="1"/>
  </cols>
  <sheetData>
    <row r="1" spans="2:8" ht="19.5" customHeight="1" x14ac:dyDescent="0.2">
      <c r="B1" s="394"/>
    </row>
    <row r="2" spans="2:8" ht="18.75" x14ac:dyDescent="0.3">
      <c r="B2" s="467" t="s">
        <v>143</v>
      </c>
    </row>
    <row r="3" spans="2:8" ht="18" customHeight="1" x14ac:dyDescent="0.2">
      <c r="B3" s="942" t="s">
        <v>635</v>
      </c>
      <c r="C3" s="942"/>
    </row>
    <row r="4" spans="2:8" x14ac:dyDescent="0.25">
      <c r="B4" s="58" t="s">
        <v>634</v>
      </c>
    </row>
    <row r="5" spans="2:8" ht="6.75" customHeight="1" x14ac:dyDescent="0.2">
      <c r="B5" s="74"/>
    </row>
    <row r="6" spans="2:8" x14ac:dyDescent="0.2">
      <c r="B6" s="656" t="s">
        <v>270</v>
      </c>
      <c r="C6" s="657"/>
      <c r="D6" s="36"/>
      <c r="E6" s="514" t="s">
        <v>0</v>
      </c>
      <c r="F6" s="33">
        <v>750</v>
      </c>
    </row>
    <row r="7" spans="2:8" x14ac:dyDescent="0.2">
      <c r="B7" s="974" t="s">
        <v>271</v>
      </c>
      <c r="C7" s="974"/>
      <c r="D7" s="36"/>
      <c r="E7" s="514" t="s">
        <v>636</v>
      </c>
      <c r="F7" s="33">
        <v>174.72</v>
      </c>
    </row>
    <row r="8" spans="2:8" x14ac:dyDescent="0.2">
      <c r="B8" s="168" t="s">
        <v>170</v>
      </c>
      <c r="C8" s="658">
        <v>750</v>
      </c>
      <c r="D8" s="36"/>
      <c r="E8" s="514" t="s">
        <v>637</v>
      </c>
      <c r="F8" s="659"/>
      <c r="G8" s="660" t="s">
        <v>1021</v>
      </c>
    </row>
    <row r="9" spans="2:8" x14ac:dyDescent="0.2">
      <c r="B9" s="168" t="s">
        <v>28</v>
      </c>
      <c r="C9" s="658">
        <v>875</v>
      </c>
      <c r="D9" s="36"/>
      <c r="E9" s="36"/>
      <c r="F9" s="36"/>
      <c r="G9" s="36"/>
    </row>
    <row r="10" spans="2:8" x14ac:dyDescent="0.2">
      <c r="B10" s="168" t="s">
        <v>171</v>
      </c>
      <c r="C10" s="658">
        <v>880</v>
      </c>
      <c r="D10" s="36"/>
      <c r="G10" s="36"/>
    </row>
    <row r="11" spans="2:8" x14ac:dyDescent="0.2">
      <c r="B11" s="168" t="s">
        <v>58</v>
      </c>
      <c r="C11" s="658">
        <v>725</v>
      </c>
      <c r="D11" s="36"/>
      <c r="G11" s="36"/>
    </row>
    <row r="12" spans="2:8" x14ac:dyDescent="0.2">
      <c r="B12" s="168" t="s">
        <v>86</v>
      </c>
      <c r="C12" s="658">
        <v>625</v>
      </c>
      <c r="D12" s="36"/>
      <c r="E12" s="36"/>
      <c r="F12" s="36"/>
      <c r="G12" s="261"/>
      <c r="H12" s="654"/>
    </row>
    <row r="13" spans="2:8" x14ac:dyDescent="0.2">
      <c r="B13" s="168" t="s">
        <v>87</v>
      </c>
      <c r="C13" s="658">
        <v>650</v>
      </c>
      <c r="D13" s="36"/>
      <c r="E13" s="36"/>
      <c r="F13" s="36"/>
      <c r="G13" s="398"/>
      <c r="H13" s="398"/>
    </row>
    <row r="14" spans="2:8" x14ac:dyDescent="0.2">
      <c r="B14" s="168" t="s">
        <v>85</v>
      </c>
      <c r="C14" s="658">
        <v>750</v>
      </c>
      <c r="D14" s="36"/>
      <c r="E14" s="36"/>
      <c r="F14" s="36"/>
      <c r="G14" s="378"/>
      <c r="H14" s="655"/>
    </row>
    <row r="15" spans="2:8" x14ac:dyDescent="0.2">
      <c r="B15" s="168" t="s">
        <v>11</v>
      </c>
      <c r="C15" s="658">
        <v>600</v>
      </c>
      <c r="D15" s="36"/>
      <c r="E15" s="258"/>
      <c r="F15" s="36"/>
      <c r="G15" s="36"/>
    </row>
    <row r="16" spans="2:8" x14ac:dyDescent="0.2">
      <c r="B16" s="168" t="s">
        <v>12</v>
      </c>
      <c r="C16" s="658">
        <v>1850</v>
      </c>
      <c r="D16" s="36"/>
      <c r="E16" s="36"/>
      <c r="F16" s="36"/>
      <c r="G16" s="36"/>
    </row>
    <row r="17" spans="2:7" x14ac:dyDescent="0.2">
      <c r="B17" s="168" t="s">
        <v>14</v>
      </c>
      <c r="C17" s="658">
        <v>525</v>
      </c>
      <c r="D17" s="36"/>
      <c r="E17" s="36"/>
      <c r="F17" s="36"/>
      <c r="G17" s="36"/>
    </row>
    <row r="18" spans="2:7" x14ac:dyDescent="0.2">
      <c r="B18" s="168" t="s">
        <v>21</v>
      </c>
      <c r="C18" s="658">
        <v>650</v>
      </c>
      <c r="D18" s="36"/>
      <c r="E18" s="36"/>
      <c r="F18" s="36"/>
      <c r="G18" s="36"/>
    </row>
    <row r="19" spans="2:7" x14ac:dyDescent="0.2">
      <c r="B19" s="168" t="s">
        <v>23</v>
      </c>
      <c r="C19" s="658">
        <v>1075</v>
      </c>
      <c r="D19" s="36"/>
      <c r="E19" s="36"/>
      <c r="F19" s="36"/>
      <c r="G19" s="36"/>
    </row>
    <row r="20" spans="2:7" x14ac:dyDescent="0.2">
      <c r="B20" s="168" t="s">
        <v>29</v>
      </c>
      <c r="C20" s="658">
        <v>450</v>
      </c>
      <c r="D20" s="36"/>
      <c r="E20" s="36"/>
      <c r="F20" s="36"/>
      <c r="G20" s="36"/>
    </row>
    <row r="21" spans="2:7" x14ac:dyDescent="0.2">
      <c r="B21" s="168" t="s">
        <v>30</v>
      </c>
      <c r="C21" s="658">
        <v>1050</v>
      </c>
      <c r="D21" s="36"/>
      <c r="E21" s="36"/>
      <c r="F21" s="36"/>
      <c r="G21" s="36"/>
    </row>
    <row r="22" spans="2:7" ht="19.5" customHeight="1" x14ac:dyDescent="0.2"/>
  </sheetData>
  <mergeCells count="2">
    <mergeCell ref="B7:C7"/>
    <mergeCell ref="B3:C3"/>
  </mergeCells>
  <phoneticPr fontId="7" type="noConversion"/>
  <pageMargins left="0.75" right="0.75" top="1" bottom="1" header="0.5" footer="0.5"/>
  <pageSetup orientation="portrait" horizontalDpi="36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2"/>
  <sheetViews>
    <sheetView showGridLines="0" workbookViewId="0">
      <selection activeCell="C10" sqref="C10"/>
    </sheetView>
  </sheetViews>
  <sheetFormatPr defaultRowHeight="15" x14ac:dyDescent="0.2"/>
  <cols>
    <col min="1" max="1" width="5.85546875" style="45" customWidth="1"/>
    <col min="2" max="2" width="43.7109375" style="45" customWidth="1"/>
    <col min="3" max="3" width="12.42578125" style="45" customWidth="1"/>
    <col min="4" max="4" width="20.85546875" style="45" customWidth="1"/>
    <col min="5" max="5" width="5.85546875" style="45" customWidth="1"/>
    <col min="6" max="16384" width="9.140625" style="45"/>
  </cols>
  <sheetData>
    <row r="1" spans="2:6" ht="19.5" customHeight="1" x14ac:dyDescent="0.2"/>
    <row r="2" spans="2:6" ht="18.75" x14ac:dyDescent="0.3">
      <c r="B2" s="741" t="s">
        <v>711</v>
      </c>
    </row>
    <row r="3" spans="2:6" ht="18" customHeight="1" x14ac:dyDescent="0.2">
      <c r="B3" s="742" t="s">
        <v>712</v>
      </c>
      <c r="C3" s="754"/>
    </row>
    <row r="4" spans="2:6" x14ac:dyDescent="0.2">
      <c r="B4" s="7" t="s">
        <v>713</v>
      </c>
    </row>
    <row r="5" spans="2:6" x14ac:dyDescent="0.2">
      <c r="B5" s="7" t="s">
        <v>714</v>
      </c>
    </row>
    <row r="6" spans="2:6" ht="6.75" customHeight="1" x14ac:dyDescent="0.2">
      <c r="B6" s="46"/>
    </row>
    <row r="7" spans="2:6" ht="16.5" customHeight="1" x14ac:dyDescent="0.2">
      <c r="B7" s="203" t="s">
        <v>708</v>
      </c>
      <c r="C7" s="406">
        <v>6</v>
      </c>
      <c r="D7" s="47">
        <v>4</v>
      </c>
      <c r="F7" s="47" t="s">
        <v>154</v>
      </c>
    </row>
    <row r="8" spans="2:6" ht="16.5" customHeight="1" x14ac:dyDescent="0.2">
      <c r="B8" s="203" t="s">
        <v>709</v>
      </c>
      <c r="C8" s="472">
        <f>D8/100</f>
        <v>0.5</v>
      </c>
      <c r="D8" s="47">
        <v>50</v>
      </c>
      <c r="F8" s="47" t="s">
        <v>156</v>
      </c>
    </row>
    <row r="9" spans="2:6" ht="16.5" customHeight="1" x14ac:dyDescent="0.2">
      <c r="B9" s="203" t="s">
        <v>710</v>
      </c>
      <c r="C9" s="472">
        <f>D9/100</f>
        <v>0.75</v>
      </c>
      <c r="D9" s="47">
        <v>75</v>
      </c>
    </row>
    <row r="10" spans="2:6" ht="16.5" customHeight="1" x14ac:dyDescent="0.2">
      <c r="B10" s="822" t="s">
        <v>158</v>
      </c>
      <c r="C10" s="823"/>
      <c r="D10" s="73" t="s">
        <v>912</v>
      </c>
    </row>
    <row r="11" spans="2:6" ht="30.75" customHeight="1" x14ac:dyDescent="0.2">
      <c r="B11" s="885" t="str">
        <f>" Nilai terkecil di mana distribusi binomial kumulatifnya lebih besar dari atau sama dengan nilai kriteria, hasilnya "&amp;C10</f>
        <v xml:space="preserve"> Nilai terkecil di mana distribusi binomial kumulatifnya lebih besar dari atau sama dengan nilai kriteria, hasilnya </v>
      </c>
      <c r="C11" s="885"/>
    </row>
    <row r="12" spans="2:6" ht="19.5" customHeight="1" x14ac:dyDescent="0.2"/>
  </sheetData>
  <mergeCells count="1">
    <mergeCell ref="B11:C11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2449" r:id="rId4" name="Scroll Bar 1">
              <controlPr defaultSize="0" autoPict="0">
                <anchor moveWithCells="1">
                  <from>
                    <xdr:col>1</xdr:col>
                    <xdr:colOff>2333625</xdr:colOff>
                    <xdr:row>6</xdr:row>
                    <xdr:rowOff>38100</xdr:rowOff>
                  </from>
                  <to>
                    <xdr:col>1</xdr:col>
                    <xdr:colOff>2819400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0" r:id="rId5" name="Scroll Bar 2">
              <controlPr defaultSize="0" autoPict="0">
                <anchor moveWithCells="1">
                  <from>
                    <xdr:col>1</xdr:col>
                    <xdr:colOff>2333625</xdr:colOff>
                    <xdr:row>7</xdr:row>
                    <xdr:rowOff>28575</xdr:rowOff>
                  </from>
                  <to>
                    <xdr:col>1</xdr:col>
                    <xdr:colOff>2819400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1" r:id="rId6" name="Scroll Bar 3">
              <controlPr defaultSize="0" autoPict="0">
                <anchor moveWithCells="1">
                  <from>
                    <xdr:col>1</xdr:col>
                    <xdr:colOff>2333625</xdr:colOff>
                    <xdr:row>8</xdr:row>
                    <xdr:rowOff>19050</xdr:rowOff>
                  </from>
                  <to>
                    <xdr:col>1</xdr:col>
                    <xdr:colOff>2819400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87</vt:i4>
      </vt:variant>
      <vt:variant>
        <vt:lpstr>Rentang Bernama</vt:lpstr>
      </vt:variant>
      <vt:variant>
        <vt:i4>7</vt:i4>
      </vt:variant>
    </vt:vector>
  </HeadingPairs>
  <TitlesOfParts>
    <vt:vector size="94" baseType="lpstr">
      <vt:lpstr>AVEDEV dan AVERAGE</vt:lpstr>
      <vt:lpstr>AVERAGEA</vt:lpstr>
      <vt:lpstr>AVERAGEIF</vt:lpstr>
      <vt:lpstr>AVERAGEIFS</vt:lpstr>
      <vt:lpstr>BETA.DIST</vt:lpstr>
      <vt:lpstr>BETA.INV</vt:lpstr>
      <vt:lpstr>BINOMDIST</vt:lpstr>
      <vt:lpstr>BINOM.DIST.RANGE</vt:lpstr>
      <vt:lpstr>BINOM.INV</vt:lpstr>
      <vt:lpstr>CRITBINOM</vt:lpstr>
      <vt:lpstr>CHIDIST</vt:lpstr>
      <vt:lpstr>CHISQ.DIST</vt:lpstr>
      <vt:lpstr>CHISQ.DIST.RT</vt:lpstr>
      <vt:lpstr>CHIINV</vt:lpstr>
      <vt:lpstr>CHISQ.INV</vt:lpstr>
      <vt:lpstr>CHISQ.INV.RT</vt:lpstr>
      <vt:lpstr>CHISQ.TEST</vt:lpstr>
      <vt:lpstr>CONFIDENCE</vt:lpstr>
      <vt:lpstr>CONFIDENCE.NORM</vt:lpstr>
      <vt:lpstr>CONFIDENCE.T</vt:lpstr>
      <vt:lpstr>CORREL</vt:lpstr>
      <vt:lpstr>COUNT dan COUNTA</vt:lpstr>
      <vt:lpstr>COUNTBLANK</vt:lpstr>
      <vt:lpstr>COUNTIF</vt:lpstr>
      <vt:lpstr>COUNTIFS</vt:lpstr>
      <vt:lpstr>COVAR</vt:lpstr>
      <vt:lpstr>COVARIANCE.P</vt:lpstr>
      <vt:lpstr>COVARIANCE.S</vt:lpstr>
      <vt:lpstr>DEVSQ</vt:lpstr>
      <vt:lpstr>EXPONDIST</vt:lpstr>
      <vt:lpstr>FDIST</vt:lpstr>
      <vt:lpstr>F.DIST</vt:lpstr>
      <vt:lpstr>F.DIST.RT</vt:lpstr>
      <vt:lpstr>FINV</vt:lpstr>
      <vt:lpstr>F.INV</vt:lpstr>
      <vt:lpstr>F.INV.RT</vt:lpstr>
      <vt:lpstr>FISHER</vt:lpstr>
      <vt:lpstr>FISHERINV</vt:lpstr>
      <vt:lpstr>FTEST dan F.TEST </vt:lpstr>
      <vt:lpstr>FORECAST</vt:lpstr>
      <vt:lpstr>FORECAST.ETS</vt:lpstr>
      <vt:lpstr>FORECAST.ETS.CONFINT</vt:lpstr>
      <vt:lpstr>FREQUENCY</vt:lpstr>
      <vt:lpstr>GAMMA</vt:lpstr>
      <vt:lpstr>GAMMA.DIST</vt:lpstr>
      <vt:lpstr>GAMMA.INV</vt:lpstr>
      <vt:lpstr>GAMMALN dan GAMMALN.PRECISE</vt:lpstr>
      <vt:lpstr>GAUSS</vt:lpstr>
      <vt:lpstr>GEOMEAN</vt:lpstr>
      <vt:lpstr>GROWTH</vt:lpstr>
      <vt:lpstr>HARMEAN</vt:lpstr>
      <vt:lpstr>HYPGEOMDIST</vt:lpstr>
      <vt:lpstr>INTERCEPT</vt:lpstr>
      <vt:lpstr>KURT</vt:lpstr>
      <vt:lpstr>LARGE</vt:lpstr>
      <vt:lpstr>SMALL</vt:lpstr>
      <vt:lpstr>LINEST</vt:lpstr>
      <vt:lpstr>LOGEST</vt:lpstr>
      <vt:lpstr>LOGINV</vt:lpstr>
      <vt:lpstr>LOGNORMDIST</vt:lpstr>
      <vt:lpstr>MAX dan MAXA</vt:lpstr>
      <vt:lpstr>MIN dan MINA</vt:lpstr>
      <vt:lpstr>MAXIFS dan MINIFS</vt:lpstr>
      <vt:lpstr>MEDIAN</vt:lpstr>
      <vt:lpstr>MODE</vt:lpstr>
      <vt:lpstr>NEGBINOMDIST</vt:lpstr>
      <vt:lpstr>NORMDIST</vt:lpstr>
      <vt:lpstr>NORMINV</vt:lpstr>
      <vt:lpstr>NORMSDIST</vt:lpstr>
      <vt:lpstr>PEARSON</vt:lpstr>
      <vt:lpstr>PERCENTILE</vt:lpstr>
      <vt:lpstr>PERCENTRANK</vt:lpstr>
      <vt:lpstr>QUARTILE</vt:lpstr>
      <vt:lpstr>RANK</vt:lpstr>
      <vt:lpstr>RANK.AVG</vt:lpstr>
      <vt:lpstr>RSQ</vt:lpstr>
      <vt:lpstr>SKEW</vt:lpstr>
      <vt:lpstr>SLOPE</vt:lpstr>
      <vt:lpstr>STANDARDIZE</vt:lpstr>
      <vt:lpstr>STDEV dan STDEVA</vt:lpstr>
      <vt:lpstr>STEYX</vt:lpstr>
      <vt:lpstr>TREND</vt:lpstr>
      <vt:lpstr>TRIMMEAN</vt:lpstr>
      <vt:lpstr>TTEST</vt:lpstr>
      <vt:lpstr>VAR dan VARA</vt:lpstr>
      <vt:lpstr>WEIBULL</vt:lpstr>
      <vt:lpstr>ZTEST</vt:lpstr>
      <vt:lpstr>NORMINV!DATA</vt:lpstr>
      <vt:lpstr>DATA</vt:lpstr>
      <vt:lpstr>DATA2</vt:lpstr>
      <vt:lpstr>KORELASI</vt:lpstr>
      <vt:lpstr>KOTA1</vt:lpstr>
      <vt:lpstr>KOTA2</vt:lpstr>
      <vt:lpstr>'MAXIFS dan MINIFS'!MOBIL</vt:lpstr>
    </vt:vector>
  </TitlesOfParts>
  <Company>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Alan</dc:creator>
  <cp:lastModifiedBy>user</cp:lastModifiedBy>
  <dcterms:created xsi:type="dcterms:W3CDTF">2005-05-30T10:41:25Z</dcterms:created>
  <dcterms:modified xsi:type="dcterms:W3CDTF">2017-01-07T00:06:51Z</dcterms:modified>
</cp:coreProperties>
</file>